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105" windowWidth="13995" windowHeight="12225" tabRatio="790" activeTab="3"/>
  </bookViews>
  <sheets>
    <sheet name="Obsah" sheetId="1" r:id="rId1"/>
    <sheet name="stavebny naklad podľa KS " sheetId="2" r:id="rId2"/>
    <sheet name="stavebný náklad po objektoch" sheetId="3" r:id="rId3"/>
    <sheet name="I_9 stavebna cast" sheetId="4" r:id="rId4"/>
  </sheets>
  <definedNames>
    <definedName name="_xlnm.Print_Titles" localSheetId="3">'I_9 stavebna cast'!$4:$5</definedName>
    <definedName name="_xlnm.Print_Area" localSheetId="3">'I_9 stavebna cast'!$A$1:$M$70</definedName>
    <definedName name="_xlnm.Print_Area" localSheetId="2">'stavebný náklad po objektoch'!$A$1:$E$10</definedName>
    <definedName name="_xlnm.Print_Area" localSheetId="1">'stavebny naklad podľa KS '!$A$1:$D$44</definedName>
  </definedNames>
  <calcPr calcMode="manual" fullCalcOnLoad="1" fullPrecision="0"/>
</workbook>
</file>

<file path=xl/sharedStrings.xml><?xml version="1.0" encoding="utf-8"?>
<sst xmlns="http://schemas.openxmlformats.org/spreadsheetml/2006/main" count="234" uniqueCount="157">
  <si>
    <t>Množstvo</t>
  </si>
  <si>
    <t>Jednotková cena</t>
  </si>
  <si>
    <t>m2</t>
  </si>
  <si>
    <t>ks</t>
  </si>
  <si>
    <t>m3</t>
  </si>
  <si>
    <t>m</t>
  </si>
  <si>
    <t xml:space="preserve"> - výkopy</t>
  </si>
  <si>
    <t>45.11.23</t>
  </si>
  <si>
    <t xml:space="preserve"> - odkopávky, prekopávky</t>
  </si>
  <si>
    <t xml:space="preserve"> - spevnenie krajníc</t>
  </si>
  <si>
    <t>Náklad spolu</t>
  </si>
  <si>
    <t>Úvod k rozpočtu</t>
  </si>
  <si>
    <t>Rekapitulácia stavebného nákladu podľa klasifikácie stavby</t>
  </si>
  <si>
    <t xml:space="preserve"> - násyp</t>
  </si>
  <si>
    <t>Konštrukcie (činnosti)</t>
  </si>
  <si>
    <t>Pilotná merná jednotka časti stavby</t>
  </si>
  <si>
    <t xml:space="preserve"> </t>
  </si>
  <si>
    <t xml:space="preserve"> - živičná vozovka</t>
  </si>
  <si>
    <t>Príloha číslo 1</t>
  </si>
  <si>
    <t>Príloha číslo 2</t>
  </si>
  <si>
    <t>Klasifikácia stavby</t>
  </si>
  <si>
    <t>2224  Miestne elektrické a telekomunikačné rozvody a vedenia</t>
  </si>
  <si>
    <t>2111  Cestné komunikácie</t>
  </si>
  <si>
    <t xml:space="preserve"> - odstránenie konštrukčných vrstiev jestvujúcej cesty</t>
  </si>
  <si>
    <t>Číslo časti stavby</t>
  </si>
  <si>
    <t>Názov časti stavby</t>
  </si>
  <si>
    <t xml:space="preserve">Množstvo </t>
  </si>
  <si>
    <t>45.11.11</t>
  </si>
  <si>
    <t>Demolačné práce</t>
  </si>
  <si>
    <t>45.11.24</t>
  </si>
  <si>
    <t xml:space="preserve"> - povrchové úpravy terénu</t>
  </si>
  <si>
    <t>Klasifikácia produkcie</t>
  </si>
  <si>
    <t>[tis.€]</t>
  </si>
  <si>
    <t>Jednotk. cena [€]</t>
  </si>
  <si>
    <t>Cena časti stavby v €</t>
  </si>
  <si>
    <t>Cena konštrukcií (činností)  [€]</t>
  </si>
  <si>
    <t>Celková cena produkcie podľa KP [€]</t>
  </si>
  <si>
    <t>€/m2 obrusnej vrstvy vozovky</t>
  </si>
  <si>
    <t>Stavebný náklad  [tis.€]</t>
  </si>
  <si>
    <t>projektovej dokumentácie.</t>
  </si>
  <si>
    <t>Rozpočet bol spracovaný v zmysle Triednika stavebných prác vydaného</t>
  </si>
  <si>
    <t>201-00</t>
  </si>
  <si>
    <t>101-00</t>
  </si>
  <si>
    <t>Príloha k cene verejnej práce</t>
  </si>
  <si>
    <t>dosypávka krajnice zo zeminy</t>
  </si>
  <si>
    <t>Príloha číslo 3</t>
  </si>
  <si>
    <t>betónová žľabovka š.60cm do lôžka z betónu a štrkodrvy hr. 100mm</t>
  </si>
  <si>
    <t>násyp z trasy a zo zemníku</t>
  </si>
  <si>
    <t xml:space="preserve"> - zvodidlo oceľové jednostranné</t>
  </si>
  <si>
    <t xml:space="preserve"> - odvodnenie - priekopy</t>
  </si>
  <si>
    <t>2141  Mosty a nadjazdy</t>
  </si>
  <si>
    <t>Stavebná časť</t>
  </si>
  <si>
    <t xml:space="preserve"> - stabilizačná vrstva</t>
  </si>
  <si>
    <t xml:space="preserve"> - sanačné vrstvy</t>
  </si>
  <si>
    <t xml:space="preserve"> - frézovanie</t>
  </si>
  <si>
    <t>výmena podložia - štrkodrva v AZ</t>
  </si>
  <si>
    <t>Rekonštrukcia križovatky Trenčianska Turná - Trenčianske Stankovce</t>
  </si>
  <si>
    <t>2222 Miestne potrubné rozvody vody</t>
  </si>
  <si>
    <t>Rekapitulácia stavebného nákladu  Verejnej práce spolu</t>
  </si>
  <si>
    <t>stavebná časť</t>
  </si>
  <si>
    <t xml:space="preserve">stavebný náklad     v € </t>
  </si>
  <si>
    <t>Rekapitulácia stavebného nákladu podľa častí stavby</t>
  </si>
  <si>
    <t>Obsah:</t>
  </si>
  <si>
    <t>Príloha 1</t>
  </si>
  <si>
    <t>Príloha 2</t>
  </si>
  <si>
    <t>Príloha 3</t>
  </si>
  <si>
    <t>●</t>
  </si>
  <si>
    <t>45.11.12</t>
  </si>
  <si>
    <t xml:space="preserve"> - prípravné práce, odstránenie porastov mačiny</t>
  </si>
  <si>
    <t>odstránenie mačiny v hr. 0,10m</t>
  </si>
  <si>
    <t xml:space="preserve"> - doplňujúce konštrukcie, zvislé dopravné značky, normálny rozmer</t>
  </si>
  <si>
    <t>45.23.31</t>
  </si>
  <si>
    <t>Práce na výstavbe diaľníc a ciest chodníkov a nekrytých parkovísk</t>
  </si>
  <si>
    <t xml:space="preserve"> - doplňujúce konštrukcie, vodorovné dopravné značenie striekané a náterové</t>
  </si>
  <si>
    <t>vozovka hr. 0,40m s odvozom k recyklácii, recyklácia</t>
  </si>
  <si>
    <t>spevnenie krajnice štrkodrvou hr.0,10m</t>
  </si>
  <si>
    <t xml:space="preserve"> - štrkodrvina</t>
  </si>
  <si>
    <t>nestmelená vrstva zo štrkodrviny</t>
  </si>
  <si>
    <t>Ministerstvom výstavby a regionálneho rozvoja Slovenskej republiky č. 1/2018 pre príslušný stupeň</t>
  </si>
  <si>
    <t>vrátane PKO, úroveň zadržania H1, 4ks dlhý výškový nábeh - 48m - zarátaný vo výmere</t>
  </si>
  <si>
    <t xml:space="preserve"> - geotextília</t>
  </si>
  <si>
    <t xml:space="preserve">Úprava staveniska a vyčisťovacie práce </t>
  </si>
  <si>
    <t>Vyplňovanie rekultivačné práce</t>
  </si>
  <si>
    <t xml:space="preserve">Výkopové  práce </t>
  </si>
  <si>
    <t>Práce na vrchnej stavbe diaľníc, ciest, ulíc, chodníkov a nekrytých parkovísk</t>
  </si>
  <si>
    <t xml:space="preserve">45.23.32 </t>
  </si>
  <si>
    <t xml:space="preserve">45.23.33 </t>
  </si>
  <si>
    <t>Práce na spodnej stavby diaľnic, ciest, ulíc a chodníkov a nekrytých parkovísk</t>
  </si>
  <si>
    <t>Základové práce a vŕtanie vodných studní</t>
  </si>
  <si>
    <t>45.26.22</t>
  </si>
  <si>
    <t xml:space="preserve"> - odstránenie ŽB konštrukcií jestvujúceho mosta</t>
  </si>
  <si>
    <t>opory (s odvozom na skládku, s poplatkom)</t>
  </si>
  <si>
    <t>hĺbenie jám, rýh, šácht</t>
  </si>
  <si>
    <t xml:space="preserve"> - násypy</t>
  </si>
  <si>
    <t>násypy, zásypy, obsypy</t>
  </si>
  <si>
    <t xml:space="preserve"> - podkladný betón</t>
  </si>
  <si>
    <t>podkladný betón pod základy a drenáž, debnenie</t>
  </si>
  <si>
    <t xml:space="preserve"> - prechodový klín</t>
  </si>
  <si>
    <t>štrkopiesok</t>
  </si>
  <si>
    <t xml:space="preserve"> - opory, krídla, piliere, prechodové dosky, základy</t>
  </si>
  <si>
    <t xml:space="preserve">betón, debnenie, výstuž, izol. nátery </t>
  </si>
  <si>
    <t xml:space="preserve"> - mostné závery</t>
  </si>
  <si>
    <t>povrchový posun do 100mm</t>
  </si>
  <si>
    <t xml:space="preserve"> - mostné odvodňovače</t>
  </si>
  <si>
    <t>kus</t>
  </si>
  <si>
    <t>500 x 300mm</t>
  </si>
  <si>
    <t xml:space="preserve"> - spevnené plochy z lomového kameňa</t>
  </si>
  <si>
    <t>dlažba z lomového kameňa vrátane lôžka z betónu celkovej hrúbky 300mm vrátane prahov</t>
  </si>
  <si>
    <t>Práce na stavbe miestnych potrubných vedení vody a kanalizácie</t>
  </si>
  <si>
    <t xml:space="preserve"> - potrubie vodovodné tlakové DN</t>
  </si>
  <si>
    <t>nové veedenie vrátane kotvenia do NK</t>
  </si>
  <si>
    <t>Izolačné práce proti vode</t>
  </si>
  <si>
    <t xml:space="preserve"> - izolačné pásy</t>
  </si>
  <si>
    <t>izolácia nk, odvodnenie izolácie</t>
  </si>
  <si>
    <t xml:space="preserve"> - vozovka na moste</t>
  </si>
  <si>
    <t>bitúmenové vrstvy vozovky na moste</t>
  </si>
  <si>
    <t xml:space="preserve"> - hlbinné zakladanie</t>
  </si>
  <si>
    <r>
      <t xml:space="preserve">pilóty </t>
    </r>
    <r>
      <rPr>
        <sz val="9"/>
        <rFont val="Symbol"/>
        <family val="1"/>
      </rPr>
      <t>f</t>
    </r>
    <r>
      <rPr>
        <i/>
        <sz val="9"/>
        <rFont val="Arial CE"/>
        <family val="2"/>
      </rPr>
      <t>600mm vrátane vrtov</t>
    </r>
  </si>
  <si>
    <t>€/m2 nosnej konštrukcie mosta</t>
  </si>
  <si>
    <t>Výkopové práce</t>
  </si>
  <si>
    <t>45.22.11</t>
  </si>
  <si>
    <t>Stavebné práce na mostoch</t>
  </si>
  <si>
    <t>45.23.13</t>
  </si>
  <si>
    <t>45.26.14</t>
  </si>
  <si>
    <t>Náklady na realizáciu stavebných objektov, náklady na demolácie existujúcich stav. objektov a iných zariadení</t>
  </si>
  <si>
    <t xml:space="preserve"> - cestné mosty priehradové zvárané</t>
  </si>
  <si>
    <t>t</t>
  </si>
  <si>
    <t>Rekonštrukcia mosta cez rieku Ondava medzi obcami Nižný Hrušov a Dlhé Klčovo</t>
  </si>
  <si>
    <t>Rekonštrukcia mosta cez rieku Ondava medzi obcami Nižný Hrušov a Dlhé Klčovo</t>
  </si>
  <si>
    <t>zahumusovania hr.20cm, vrátane hydroosevu</t>
  </si>
  <si>
    <t xml:space="preserve"> - povrchové úpravy terénu, úprava pláne so zhutnením v násypoch</t>
  </si>
  <si>
    <t>zhutnenie pláne v násype</t>
  </si>
  <si>
    <t>výmena podložia hr. 0,50m      (výkop, vrátane odvozu)</t>
  </si>
  <si>
    <t>vozovkové živičné súvrstvie hlavnej trasy aj zjazdu</t>
  </si>
  <si>
    <t>mechanicky spevnené kamenivo hlavnej trasy aj zjazdu</t>
  </si>
  <si>
    <t xml:space="preserve"> - smerový stĺpik</t>
  </si>
  <si>
    <t xml:space="preserve"> - smerový stĺpik na zvodidlo</t>
  </si>
  <si>
    <t>dopravné značenie V4(0,25) a V1a(0,125)</t>
  </si>
  <si>
    <t>živičný kryt min. hr. 0,10m(s odvozom na skládku, s poplatkom za skládkovanie sutí)</t>
  </si>
  <si>
    <t xml:space="preserve"> - spriahujúca doska</t>
  </si>
  <si>
    <t>spriahujúca doska, betón, debnenie, výstuž, ložiska</t>
  </si>
  <si>
    <t xml:space="preserve"> - rímsy</t>
  </si>
  <si>
    <t>betón, debnenie, výstuž, podp. leš.</t>
  </si>
  <si>
    <t xml:space="preserve"> - zábradľové zvodidlo</t>
  </si>
  <si>
    <t>zábradľové zvodidlo</t>
  </si>
  <si>
    <t xml:space="preserve"> - vozovka pre a za mostom</t>
  </si>
  <si>
    <t xml:space="preserve">zosilnenie priehradovej konštrukcie, PKO,manipulácia, montáž a osadenie so žeriavom </t>
  </si>
  <si>
    <t>Náklady na realizáciu stavebných objektov stavby: Rekonštrukcia mosta cez rieku Ondava medzi obcami Nižný Hrušov a Dlhé Klčovo</t>
  </si>
  <si>
    <t xml:space="preserve"> Most „Ondava“</t>
  </si>
  <si>
    <t>stavebná časť / vyvolaná investícia</t>
  </si>
  <si>
    <t>zatriedenie podľa KS</t>
  </si>
  <si>
    <t>Rekonštrukcia cesty 'Nižný Hrušov - Dlhé Klčovo''</t>
  </si>
  <si>
    <t>Nižný Hrušov a Dlhé Klčovo</t>
  </si>
  <si>
    <t xml:space="preserve">Náklady na realizáciu stavebných objektov stavby:   Rekonštrukcia mosta cez rieku Ondava medzi obcami </t>
  </si>
  <si>
    <t>Stavebný náklad  [tis.€] (s DPH 20%)</t>
  </si>
  <si>
    <t>2141 Mosty a nadjazdy</t>
  </si>
  <si>
    <t xml:space="preserve">Stavba :  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</si>
</sst>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\ &quot;Sk&quot;;\-#,##0.00\ &quot;Sk&quot;"/>
    <numFmt numFmtId="181" formatCode="_-* #,##0\ &quot;Sk&quot;_-;\-* #,##0\ &quot;Sk&quot;_-;_-* &quot;-&quot;\ &quot;Sk&quot;_-;_-@_-"/>
    <numFmt numFmtId="182" formatCode="_-* #,##0\ _S_k_-;\-* #,##0\ _S_k_-;_-* &quot;-&quot;\ _S_k_-;_-@_-"/>
    <numFmt numFmtId="183" formatCode="#,##0.000"/>
    <numFmt numFmtId="184" formatCode="#,##0.0"/>
    <numFmt numFmtId="185" formatCode="0.0%"/>
    <numFmt numFmtId="186" formatCode="#,##0.00000"/>
    <numFmt numFmtId="187" formatCode="#,##0_ ;\-#,##0\ "/>
    <numFmt numFmtId="188" formatCode="#,##0.000_ ;\-#,##0.000\ "/>
    <numFmt numFmtId="189" formatCode="#,##0.000\ [$€-1]"/>
    <numFmt numFmtId="190" formatCode="_-* #,##0.00\ _S_k_-;\-* #,##0.00\ _S_k_-;_-* &quot;-&quot;??\ _S_k_-;_-@_-"/>
    <numFmt numFmtId="191" formatCode="0.0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[$€-2]\ #\ ##,000_);[Red]\([$€-2]\ #\ ##,000\)"/>
    <numFmt numFmtId="196" formatCode="_-* #,##0.00\ &quot;Sk&quot;_-;\-* #,##0.00\ &quot;Sk&quot;_-;_-* &quot;-&quot;??\ &quot;Sk&quot;_-;_-@_-"/>
    <numFmt numFmtId="197" formatCode="#,##0;\-#,##0"/>
    <numFmt numFmtId="198" formatCode="#,##0.000;\-#,##0.000"/>
    <numFmt numFmtId="199" formatCode="#,##0.00;\-#,##0.00"/>
    <numFmt numFmtId="200" formatCode="0.00%;\-0.00%"/>
    <numFmt numFmtId="201" formatCode="####;\-####"/>
    <numFmt numFmtId="202" formatCode="#,##0.00_ ;\-#,##0.00\ "/>
    <numFmt numFmtId="203" formatCode="00000000"/>
    <numFmt numFmtId="204" formatCode="0000000000"/>
    <numFmt numFmtId="205" formatCode="#,##0.00\ [$Sk-41B]"/>
    <numFmt numFmtId="206" formatCode="#,##0.00\ &quot;€&quot;"/>
    <numFmt numFmtId="207" formatCode="#,##0.00\ [$€-1]"/>
    <numFmt numFmtId="208" formatCode="#,##0.0000\ [$€-1]"/>
    <numFmt numFmtId="209" formatCode="0.000"/>
    <numFmt numFmtId="210" formatCode="\P\r\a\vd\a;&quot;Pravda&quot;;&quot;Nepravda&quot;"/>
    <numFmt numFmtId="211" formatCode="[$€-2]\ #\ ##,000_);[Red]\([$¥€-2]\ #\ ##,000\)"/>
  </numFmts>
  <fonts count="71">
    <font>
      <sz val="10"/>
      <name val="Arial CE"/>
      <family val="2"/>
    </font>
    <font>
      <b/>
      <sz val="10"/>
      <name val="AT*Switzerland Narrow"/>
      <family val="0"/>
    </font>
    <font>
      <i/>
      <sz val="10"/>
      <name val="AT*Switzerland Narrow"/>
      <family val="0"/>
    </font>
    <font>
      <b/>
      <i/>
      <sz val="10"/>
      <name val="AT*Switzerland Narrow"/>
      <family val="0"/>
    </font>
    <font>
      <sz val="10"/>
      <name val="AT*Switzerland Narrow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8"/>
      <color indexed="12"/>
      <name val="Arial CE"/>
      <family val="2"/>
    </font>
    <font>
      <u val="single"/>
      <sz val="8"/>
      <color indexed="36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sz val="11"/>
      <name val="Arial CE"/>
      <family val="2"/>
    </font>
    <font>
      <sz val="9"/>
      <name val="Arial CE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 CE"/>
      <family val="2"/>
    </font>
    <font>
      <sz val="10"/>
      <name val="Helv"/>
      <family val="0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Times New Roman CE"/>
      <family val="0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u val="single"/>
      <sz val="14"/>
      <name val="Arial CE"/>
      <family val="2"/>
    </font>
    <font>
      <sz val="9"/>
      <name val="Symbol"/>
      <family val="1"/>
    </font>
    <font>
      <b/>
      <i/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10"/>
      <color indexed="53"/>
      <name val="Arial CE"/>
      <family val="2"/>
    </font>
    <font>
      <i/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sz val="9"/>
      <color indexed="8"/>
      <name val="Arial CE"/>
      <family val="2"/>
    </font>
    <font>
      <b/>
      <sz val="10"/>
      <color indexed="53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5"/>
      <name val="Arial CE"/>
      <family val="2"/>
    </font>
    <font>
      <i/>
      <sz val="9"/>
      <color theme="1"/>
      <name val="Arial CE"/>
      <family val="2"/>
    </font>
    <font>
      <b/>
      <sz val="10"/>
      <color theme="1"/>
      <name val="Arial CE"/>
      <family val="2"/>
    </font>
    <font>
      <b/>
      <i/>
      <sz val="9"/>
      <color theme="1"/>
      <name val="Arial CE"/>
      <family val="2"/>
    </font>
    <font>
      <b/>
      <sz val="10"/>
      <color theme="5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7" borderId="0" applyNumberFormat="0" applyBorder="0" applyAlignment="0" applyProtection="0"/>
    <xf numFmtId="0" fontId="57" fillId="11" borderId="0" applyNumberFormat="0" applyBorder="0" applyAlignment="0" applyProtection="0"/>
    <xf numFmtId="0" fontId="57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57" fillId="6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3" borderId="0" applyNumberFormat="0" applyBorder="0" applyAlignment="0" applyProtection="0"/>
    <xf numFmtId="0" fontId="57" fillId="6" borderId="0" applyNumberFormat="0" applyBorder="0" applyAlignment="0" applyProtection="0"/>
    <xf numFmtId="0" fontId="57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8" fillId="6" borderId="0" applyNumberFormat="0" applyBorder="0" applyAlignment="0" applyProtection="0"/>
    <xf numFmtId="0" fontId="58" fillId="20" borderId="0" applyNumberFormat="0" applyBorder="0" applyAlignment="0" applyProtection="0"/>
    <xf numFmtId="0" fontId="58" fillId="13" borderId="0" applyNumberFormat="0" applyBorder="0" applyAlignment="0" applyProtection="0"/>
    <xf numFmtId="0" fontId="58" fillId="3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22" fillId="0" borderId="1" applyNumberFormat="0" applyFill="0" applyAlignment="0" applyProtection="0"/>
    <xf numFmtId="4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19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6" fillId="21" borderId="2" applyNumberFormat="0" applyAlignment="0" applyProtection="0"/>
    <xf numFmtId="180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4" fillId="0" borderId="0">
      <alignment horizontal="center" vertical="center" wrapText="1"/>
      <protection/>
    </xf>
    <xf numFmtId="0" fontId="0" fillId="0" borderId="0">
      <alignment/>
      <protection/>
    </xf>
    <xf numFmtId="0" fontId="17" fillId="0" borderId="0">
      <alignment/>
      <protection/>
    </xf>
    <xf numFmtId="0" fontId="30" fillId="0" borderId="0" applyAlignment="0">
      <protection locked="0"/>
    </xf>
    <xf numFmtId="0" fontId="30" fillId="0" borderId="0" applyAlignment="0">
      <protection locked="0"/>
    </xf>
    <xf numFmtId="0" fontId="30" fillId="0" borderId="0" applyAlignment="0">
      <protection locked="0"/>
    </xf>
    <xf numFmtId="0" fontId="0" fillId="0" borderId="0">
      <alignment/>
      <protection/>
    </xf>
    <xf numFmtId="0" fontId="17" fillId="0" borderId="0">
      <alignment/>
      <protection/>
    </xf>
    <xf numFmtId="0" fontId="30" fillId="0" borderId="0" applyAlignment="0">
      <protection locked="0"/>
    </xf>
    <xf numFmtId="0" fontId="0" fillId="0" borderId="0">
      <alignment/>
      <protection/>
    </xf>
    <xf numFmtId="0" fontId="17" fillId="0" borderId="0">
      <alignment/>
      <protection/>
    </xf>
    <xf numFmtId="0" fontId="5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8" fillId="0" borderId="7" applyNumberFormat="0" applyFill="0" applyAlignment="0" applyProtection="0"/>
    <xf numFmtId="174" fontId="35" fillId="0" borderId="0">
      <alignment vertical="top" wrapText="1"/>
      <protection/>
    </xf>
    <xf numFmtId="0" fontId="35" fillId="0" borderId="8">
      <alignment horizontal="left" vertical="top"/>
      <protection/>
    </xf>
    <xf numFmtId="0" fontId="60" fillId="0" borderId="9" applyNumberFormat="0" applyFill="0" applyAlignment="0" applyProtection="0"/>
    <xf numFmtId="0" fontId="20" fillId="0" borderId="0">
      <alignment/>
      <protection/>
    </xf>
    <xf numFmtId="0" fontId="0" fillId="0" borderId="0" applyProtection="0">
      <alignment/>
    </xf>
    <xf numFmtId="0" fontId="20" fillId="0" borderId="0">
      <alignment/>
      <protection/>
    </xf>
    <xf numFmtId="0" fontId="39" fillId="0" borderId="10" applyNumberFormat="0" applyFill="0" applyProtection="0">
      <alignment vertical="top" wrapText="1"/>
    </xf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2" fillId="15" borderId="11" applyNumberFormat="0" applyAlignment="0" applyProtection="0"/>
    <xf numFmtId="0" fontId="50" fillId="23" borderId="11" applyNumberFormat="0" applyAlignment="0" applyProtection="0"/>
    <xf numFmtId="0" fontId="63" fillId="23" borderId="12" applyNumberFormat="0" applyAlignment="0" applyProtection="0"/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  <xf numFmtId="0" fontId="58" fillId="27" borderId="0" applyNumberFormat="0" applyBorder="0" applyAlignment="0" applyProtection="0"/>
    <xf numFmtId="0" fontId="58" fillId="20" borderId="0" applyNumberFormat="0" applyBorder="0" applyAlignment="0" applyProtection="0"/>
    <xf numFmtId="0" fontId="58" fillId="13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25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81" applyFont="1" applyFill="1">
      <alignment/>
      <protection/>
    </xf>
    <xf numFmtId="0" fontId="11" fillId="0" borderId="0" xfId="81" applyFont="1" applyFill="1">
      <alignment/>
      <protection/>
    </xf>
    <xf numFmtId="0" fontId="13" fillId="0" borderId="0" xfId="81" applyFont="1" applyFill="1" applyAlignment="1">
      <alignment horizontal="right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3" fontId="0" fillId="0" borderId="0" xfId="52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93" applyFont="1" applyFill="1">
      <alignment/>
      <protection/>
    </xf>
    <xf numFmtId="189" fontId="0" fillId="0" borderId="0" xfId="81" applyNumberFormat="1" applyFont="1" applyFill="1">
      <alignment/>
      <protection/>
    </xf>
    <xf numFmtId="189" fontId="11" fillId="0" borderId="0" xfId="81" applyNumberFormat="1" applyFont="1" applyFill="1">
      <alignment/>
      <protection/>
    </xf>
    <xf numFmtId="189" fontId="0" fillId="0" borderId="0" xfId="93" applyNumberFormat="1" applyFont="1" applyFill="1">
      <alignment/>
      <protection/>
    </xf>
    <xf numFmtId="0" fontId="11" fillId="0" borderId="0" xfId="81" applyFont="1">
      <alignment/>
      <protection/>
    </xf>
    <xf numFmtId="4" fontId="0" fillId="0" borderId="13" xfId="52" applyNumberFormat="1" applyFont="1" applyBorder="1" applyAlignment="1">
      <alignment horizontal="center" vertical="center"/>
    </xf>
    <xf numFmtId="4" fontId="0" fillId="0" borderId="14" xfId="52" applyNumberFormat="1" applyFont="1" applyBorder="1" applyAlignment="1">
      <alignment horizontal="center" vertical="center"/>
    </xf>
    <xf numFmtId="183" fontId="11" fillId="0" borderId="15" xfId="81" applyNumberFormat="1" applyFont="1" applyFill="1" applyBorder="1" applyAlignment="1">
      <alignment vertical="center" shrinkToFit="1"/>
      <protection/>
    </xf>
    <xf numFmtId="0" fontId="11" fillId="0" borderId="14" xfId="81" applyFont="1" applyFill="1" applyBorder="1" applyAlignment="1">
      <alignment vertical="center" wrapText="1"/>
      <protection/>
    </xf>
    <xf numFmtId="0" fontId="11" fillId="0" borderId="14" xfId="81" applyFont="1" applyFill="1" applyBorder="1" applyAlignment="1">
      <alignment horizontal="center" vertical="center"/>
      <protection/>
    </xf>
    <xf numFmtId="3" fontId="11" fillId="0" borderId="16" xfId="52" applyNumberFormat="1" applyFont="1" applyFill="1" applyBorder="1" applyAlignment="1">
      <alignment vertical="center" shrinkToFit="1"/>
    </xf>
    <xf numFmtId="183" fontId="11" fillId="0" borderId="17" xfId="52" applyNumberFormat="1" applyFont="1" applyFill="1" applyBorder="1" applyAlignment="1">
      <alignment vertical="center" shrinkToFit="1"/>
    </xf>
    <xf numFmtId="3" fontId="11" fillId="0" borderId="15" xfId="52" applyNumberFormat="1" applyFont="1" applyFill="1" applyBorder="1" applyAlignment="1">
      <alignment vertical="center" shrinkToFit="1"/>
    </xf>
    <xf numFmtId="0" fontId="11" fillId="0" borderId="16" xfId="81" applyFont="1" applyFill="1" applyBorder="1" applyAlignment="1">
      <alignment vertical="center" shrinkToFit="1"/>
      <protection/>
    </xf>
    <xf numFmtId="0" fontId="11" fillId="0" borderId="16" xfId="81" applyFont="1" applyFill="1" applyBorder="1" applyAlignment="1">
      <alignment vertical="center"/>
      <protection/>
    </xf>
    <xf numFmtId="4" fontId="15" fillId="0" borderId="14" xfId="52" applyNumberFormat="1" applyFont="1" applyBorder="1" applyAlignment="1">
      <alignment horizontal="center" vertical="center"/>
    </xf>
    <xf numFmtId="4" fontId="9" fillId="0" borderId="14" xfId="52" applyNumberFormat="1" applyFont="1" applyBorder="1" applyAlignment="1">
      <alignment horizontal="center" vertical="center"/>
    </xf>
    <xf numFmtId="0" fontId="0" fillId="23" borderId="18" xfId="87" applyFont="1" applyFill="1" applyBorder="1" applyAlignment="1" applyProtection="1">
      <alignment horizontal="center" vertical="center" wrapText="1"/>
      <protection/>
    </xf>
    <xf numFmtId="0" fontId="0" fillId="23" borderId="18" xfId="87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 vertical="center" inden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1" fillId="0" borderId="19" xfId="81" applyFont="1" applyFill="1" applyBorder="1" applyAlignment="1">
      <alignment vertical="center" wrapText="1"/>
      <protection/>
    </xf>
    <xf numFmtId="0" fontId="11" fillId="0" borderId="19" xfId="81" applyFont="1" applyFill="1" applyBorder="1" applyAlignment="1">
      <alignment vertical="center"/>
      <protection/>
    </xf>
    <xf numFmtId="3" fontId="11" fillId="0" borderId="16" xfId="52" applyNumberFormat="1" applyFont="1" applyFill="1" applyBorder="1" applyAlignment="1">
      <alignment horizontal="center" vertical="center" shrinkToFit="1"/>
    </xf>
    <xf numFmtId="3" fontId="11" fillId="0" borderId="17" xfId="52" applyNumberFormat="1" applyFont="1" applyFill="1" applyBorder="1" applyAlignment="1">
      <alignment horizontal="right" vertical="center" shrinkToFit="1"/>
    </xf>
    <xf numFmtId="4" fontId="15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/>
    </xf>
    <xf numFmtId="183" fontId="0" fillId="0" borderId="0" xfId="52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56" applyNumberFormat="1" applyFont="1" applyFill="1" applyBorder="1" applyAlignment="1" applyProtection="1">
      <alignment horizontal="center" vertical="center" wrapText="1"/>
      <protection locked="0"/>
    </xf>
    <xf numFmtId="0" fontId="0" fillId="23" borderId="14" xfId="56" applyNumberFormat="1" applyFont="1" applyFill="1" applyBorder="1" applyAlignment="1" applyProtection="1">
      <alignment horizontal="center" vertical="center" wrapText="1"/>
      <protection locked="0"/>
    </xf>
    <xf numFmtId="49" fontId="42" fillId="23" borderId="20" xfId="87" applyNumberFormat="1" applyFont="1" applyFill="1" applyBorder="1" applyAlignment="1">
      <alignment horizontal="center" vertical="center" wrapText="1"/>
      <protection/>
    </xf>
    <xf numFmtId="0" fontId="42" fillId="23" borderId="21" xfId="87" applyFont="1" applyFill="1" applyBorder="1" applyAlignment="1">
      <alignment horizontal="left" vertical="center" wrapText="1" indent="1"/>
      <protection/>
    </xf>
    <xf numFmtId="4" fontId="0" fillId="0" borderId="22" xfId="0" applyNumberFormat="1" applyBorder="1" applyAlignment="1">
      <alignment horizontal="right" vertical="center" indent="1"/>
    </xf>
    <xf numFmtId="183" fontId="9" fillId="0" borderId="13" xfId="52" applyNumberFormat="1" applyFont="1" applyBorder="1" applyAlignment="1">
      <alignment horizontal="center"/>
    </xf>
    <xf numFmtId="183" fontId="16" fillId="0" borderId="23" xfId="52" applyNumberFormat="1" applyFont="1" applyBorder="1" applyAlignment="1">
      <alignment horizontal="center" vertical="top"/>
    </xf>
    <xf numFmtId="0" fontId="17" fillId="0" borderId="14" xfId="0" applyFont="1" applyBorder="1" applyAlignment="1">
      <alignment vertical="center"/>
    </xf>
    <xf numFmtId="183" fontId="0" fillId="0" borderId="14" xfId="52" applyNumberFormat="1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42" fillId="23" borderId="21" xfId="56" applyNumberFormat="1" applyFont="1" applyFill="1" applyBorder="1" applyAlignment="1">
      <alignment horizontal="center" vertical="center" wrapText="1"/>
    </xf>
    <xf numFmtId="4" fontId="42" fillId="23" borderId="24" xfId="56" applyNumberFormat="1" applyFont="1" applyFill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right" vertical="center" indent="1"/>
    </xf>
    <xf numFmtId="4" fontId="13" fillId="0" borderId="0" xfId="0" applyNumberFormat="1" applyFont="1" applyAlignment="1">
      <alignment horizontal="right" vertical="center" indent="1"/>
    </xf>
    <xf numFmtId="0" fontId="19" fillId="30" borderId="0" xfId="81" applyFont="1" applyFill="1" applyAlignment="1">
      <alignment horizontal="left" vertical="center"/>
      <protection/>
    </xf>
    <xf numFmtId="0" fontId="0" fillId="30" borderId="0" xfId="81" applyFont="1" applyFill="1" applyAlignment="1">
      <alignment horizontal="center" vertical="center"/>
      <protection/>
    </xf>
    <xf numFmtId="0" fontId="0" fillId="30" borderId="0" xfId="81" applyFont="1" applyFill="1" applyAlignment="1">
      <alignment vertical="center"/>
      <protection/>
    </xf>
    <xf numFmtId="3" fontId="0" fillId="30" borderId="0" xfId="52" applyNumberFormat="1" applyFont="1" applyFill="1" applyAlignment="1">
      <alignment vertical="center" shrinkToFit="1"/>
    </xf>
    <xf numFmtId="183" fontId="0" fillId="30" borderId="0" xfId="52" applyNumberFormat="1" applyFont="1" applyFill="1" applyAlignment="1">
      <alignment vertical="center" shrinkToFit="1"/>
    </xf>
    <xf numFmtId="3" fontId="0" fillId="30" borderId="0" xfId="52" applyNumberFormat="1" applyFont="1" applyFill="1" applyBorder="1" applyAlignment="1">
      <alignment vertical="center" shrinkToFit="1"/>
    </xf>
    <xf numFmtId="183" fontId="0" fillId="30" borderId="0" xfId="81" applyNumberFormat="1" applyFont="1" applyFill="1" applyBorder="1" applyAlignment="1">
      <alignment vertical="center" shrinkToFit="1"/>
      <protection/>
    </xf>
    <xf numFmtId="0" fontId="0" fillId="30" borderId="0" xfId="81" applyFont="1" applyFill="1" applyAlignment="1">
      <alignment shrinkToFit="1"/>
      <protection/>
    </xf>
    <xf numFmtId="0" fontId="0" fillId="30" borderId="0" xfId="81" applyFont="1" applyFill="1">
      <alignment/>
      <protection/>
    </xf>
    <xf numFmtId="0" fontId="13" fillId="30" borderId="0" xfId="81" applyFont="1" applyFill="1" applyAlignment="1">
      <alignment horizontal="right" vertical="center"/>
      <protection/>
    </xf>
    <xf numFmtId="183" fontId="0" fillId="30" borderId="0" xfId="52" applyNumberFormat="1" applyFont="1" applyFill="1" applyBorder="1" applyAlignment="1">
      <alignment vertical="center" shrinkToFit="1"/>
    </xf>
    <xf numFmtId="0" fontId="0" fillId="30" borderId="0" xfId="81" applyFont="1" applyFill="1" applyBorder="1" applyAlignment="1">
      <alignment vertical="center" shrinkToFit="1"/>
      <protection/>
    </xf>
    <xf numFmtId="0" fontId="0" fillId="30" borderId="0" xfId="81" applyFont="1" applyFill="1" applyBorder="1" applyAlignment="1">
      <alignment vertical="center"/>
      <protection/>
    </xf>
    <xf numFmtId="0" fontId="6" fillId="30" borderId="0" xfId="81" applyFont="1" applyFill="1" applyAlignment="1">
      <alignment vertical="center"/>
      <protection/>
    </xf>
    <xf numFmtId="0" fontId="5" fillId="30" borderId="25" xfId="81" applyFont="1" applyFill="1" applyBorder="1" applyAlignment="1">
      <alignment horizontal="left" vertical="center"/>
      <protection/>
    </xf>
    <xf numFmtId="0" fontId="0" fillId="30" borderId="26" xfId="0" applyFont="1" applyFill="1" applyBorder="1" applyAlignment="1">
      <alignment horizontal="center" vertical="center"/>
    </xf>
    <xf numFmtId="0" fontId="5" fillId="30" borderId="27" xfId="81" applyFont="1" applyFill="1" applyBorder="1" applyAlignment="1">
      <alignment horizontal="center" vertical="center" wrapText="1"/>
      <protection/>
    </xf>
    <xf numFmtId="0" fontId="0" fillId="30" borderId="27" xfId="0" applyFont="1" applyFill="1" applyBorder="1" applyAlignment="1">
      <alignment horizontal="center" vertical="center" wrapText="1"/>
    </xf>
    <xf numFmtId="0" fontId="0" fillId="30" borderId="27" xfId="81" applyFont="1" applyFill="1" applyBorder="1" applyAlignment="1">
      <alignment horizontal="center" vertical="center" wrapText="1"/>
      <protection/>
    </xf>
    <xf numFmtId="0" fontId="0" fillId="30" borderId="21" xfId="81" applyFont="1" applyFill="1" applyBorder="1" applyAlignment="1">
      <alignment horizontal="center" vertical="center" wrapText="1"/>
      <protection/>
    </xf>
    <xf numFmtId="0" fontId="0" fillId="30" borderId="27" xfId="81" applyFont="1" applyFill="1" applyBorder="1" applyAlignment="1">
      <alignment horizontal="center" vertical="center"/>
      <protection/>
    </xf>
    <xf numFmtId="49" fontId="0" fillId="30" borderId="0" xfId="81" applyNumberFormat="1" applyFont="1" applyFill="1" applyBorder="1" applyAlignment="1">
      <alignment horizontal="center" vertical="center"/>
      <protection/>
    </xf>
    <xf numFmtId="0" fontId="0" fillId="30" borderId="0" xfId="81" applyFont="1" applyFill="1" applyBorder="1" applyAlignment="1">
      <alignment horizontal="center" vertical="center"/>
      <protection/>
    </xf>
    <xf numFmtId="0" fontId="6" fillId="30" borderId="0" xfId="81" applyFont="1" applyFill="1" applyBorder="1" applyAlignment="1">
      <alignment vertical="center"/>
      <protection/>
    </xf>
    <xf numFmtId="49" fontId="11" fillId="30" borderId="0" xfId="81" applyNumberFormat="1" applyFont="1" applyFill="1" applyBorder="1" applyAlignment="1">
      <alignment horizontal="center" vertical="center"/>
      <protection/>
    </xf>
    <xf numFmtId="0" fontId="11" fillId="30" borderId="0" xfId="81" applyFont="1" applyFill="1" applyBorder="1" applyAlignment="1">
      <alignment horizontal="center" vertical="center"/>
      <protection/>
    </xf>
    <xf numFmtId="0" fontId="11" fillId="30" borderId="0" xfId="81" applyFont="1" applyFill="1" applyBorder="1" applyAlignment="1">
      <alignment vertical="center"/>
      <protection/>
    </xf>
    <xf numFmtId="3" fontId="11" fillId="30" borderId="0" xfId="52" applyNumberFormat="1" applyFont="1" applyFill="1" applyBorder="1" applyAlignment="1">
      <alignment vertical="center" shrinkToFit="1"/>
    </xf>
    <xf numFmtId="183" fontId="11" fillId="30" borderId="0" xfId="52" applyNumberFormat="1" applyFont="1" applyFill="1" applyBorder="1" applyAlignment="1">
      <alignment vertical="center" shrinkToFit="1"/>
    </xf>
    <xf numFmtId="0" fontId="11" fillId="30" borderId="0" xfId="81" applyFont="1" applyFill="1" applyBorder="1" applyAlignment="1">
      <alignment vertical="center" shrinkToFit="1"/>
      <protection/>
    </xf>
    <xf numFmtId="0" fontId="11" fillId="30" borderId="0" xfId="81" applyFont="1" applyFill="1" applyBorder="1" applyAlignment="1">
      <alignment vertical="center" wrapText="1"/>
      <protection/>
    </xf>
    <xf numFmtId="49" fontId="9" fillId="30" borderId="25" xfId="81" applyNumberFormat="1" applyFont="1" applyFill="1" applyBorder="1" applyAlignment="1">
      <alignment horizontal="left" vertical="center"/>
      <protection/>
    </xf>
    <xf numFmtId="0" fontId="11" fillId="30" borderId="28" xfId="81" applyFont="1" applyFill="1" applyBorder="1" applyAlignment="1">
      <alignment horizontal="center" vertical="center"/>
      <protection/>
    </xf>
    <xf numFmtId="0" fontId="11" fillId="30" borderId="26" xfId="81" applyFont="1" applyFill="1" applyBorder="1" applyAlignment="1">
      <alignment vertical="center"/>
      <protection/>
    </xf>
    <xf numFmtId="3" fontId="11" fillId="30" borderId="0" xfId="81" applyNumberFormat="1" applyFont="1" applyFill="1" applyBorder="1" applyAlignment="1">
      <alignment vertical="center" shrinkToFit="1"/>
      <protection/>
    </xf>
    <xf numFmtId="3" fontId="5" fillId="30" borderId="26" xfId="52" applyNumberFormat="1" applyFont="1" applyFill="1" applyBorder="1" applyAlignment="1">
      <alignment vertical="center" shrinkToFit="1"/>
    </xf>
    <xf numFmtId="183" fontId="5" fillId="30" borderId="25" xfId="52" applyNumberFormat="1" applyFont="1" applyFill="1" applyBorder="1" applyAlignment="1">
      <alignment vertical="center" shrinkToFit="1"/>
    </xf>
    <xf numFmtId="3" fontId="5" fillId="30" borderId="28" xfId="52" applyNumberFormat="1" applyFont="1" applyFill="1" applyBorder="1" applyAlignment="1">
      <alignment vertical="center" shrinkToFit="1"/>
    </xf>
    <xf numFmtId="183" fontId="5" fillId="30" borderId="28" xfId="81" applyNumberFormat="1" applyFont="1" applyFill="1" applyBorder="1" applyAlignment="1">
      <alignment vertical="center" shrinkToFit="1"/>
      <protection/>
    </xf>
    <xf numFmtId="0" fontId="11" fillId="30" borderId="29" xfId="81" applyFont="1" applyFill="1" applyBorder="1" applyAlignment="1">
      <alignment horizontal="center" vertical="center"/>
      <protection/>
    </xf>
    <xf numFmtId="0" fontId="11" fillId="30" borderId="19" xfId="81" applyFont="1" applyFill="1" applyBorder="1" applyAlignment="1">
      <alignment vertical="center"/>
      <protection/>
    </xf>
    <xf numFmtId="0" fontId="11" fillId="30" borderId="14" xfId="81" applyFont="1" applyFill="1" applyBorder="1" applyAlignment="1">
      <alignment horizontal="center" vertical="center"/>
      <protection/>
    </xf>
    <xf numFmtId="3" fontId="11" fillId="30" borderId="16" xfId="52" applyNumberFormat="1" applyFont="1" applyFill="1" applyBorder="1" applyAlignment="1">
      <alignment vertical="center" shrinkToFit="1"/>
    </xf>
    <xf numFmtId="183" fontId="11" fillId="30" borderId="17" xfId="52" applyNumberFormat="1" applyFont="1" applyFill="1" applyBorder="1" applyAlignment="1">
      <alignment vertical="center" shrinkToFit="1"/>
    </xf>
    <xf numFmtId="3" fontId="11" fillId="30" borderId="15" xfId="52" applyNumberFormat="1" applyFont="1" applyFill="1" applyBorder="1" applyAlignment="1">
      <alignment vertical="center" shrinkToFit="1"/>
    </xf>
    <xf numFmtId="0" fontId="11" fillId="30" borderId="16" xfId="81" applyFont="1" applyFill="1" applyBorder="1" applyAlignment="1">
      <alignment vertical="center" shrinkToFit="1"/>
      <protection/>
    </xf>
    <xf numFmtId="183" fontId="11" fillId="30" borderId="15" xfId="81" applyNumberFormat="1" applyFont="1" applyFill="1" applyBorder="1" applyAlignment="1">
      <alignment vertical="center" shrinkToFit="1"/>
      <protection/>
    </xf>
    <xf numFmtId="0" fontId="11" fillId="30" borderId="16" xfId="81" applyFont="1" applyFill="1" applyBorder="1" applyAlignment="1">
      <alignment vertical="center"/>
      <protection/>
    </xf>
    <xf numFmtId="0" fontId="11" fillId="30" borderId="14" xfId="81" applyFont="1" applyFill="1" applyBorder="1" applyAlignment="1">
      <alignment vertical="center" wrapText="1"/>
      <protection/>
    </xf>
    <xf numFmtId="3" fontId="0" fillId="30" borderId="26" xfId="81" applyNumberFormat="1" applyFont="1" applyFill="1" applyBorder="1" applyAlignment="1">
      <alignment vertical="center" shrinkToFit="1"/>
      <protection/>
    </xf>
    <xf numFmtId="3" fontId="0" fillId="30" borderId="26" xfId="81" applyNumberFormat="1" applyFont="1" applyFill="1" applyBorder="1" applyAlignment="1">
      <alignment vertical="center"/>
      <protection/>
    </xf>
    <xf numFmtId="0" fontId="5" fillId="30" borderId="27" xfId="81" applyFont="1" applyFill="1" applyBorder="1" applyAlignment="1">
      <alignment vertical="center"/>
      <protection/>
    </xf>
    <xf numFmtId="0" fontId="11" fillId="30" borderId="19" xfId="81" applyFont="1" applyFill="1" applyBorder="1" applyAlignment="1">
      <alignment vertical="center" wrapText="1"/>
      <protection/>
    </xf>
    <xf numFmtId="183" fontId="11" fillId="30" borderId="15" xfId="81" applyNumberFormat="1" applyFont="1" applyFill="1" applyBorder="1" applyAlignment="1">
      <alignment horizontal="right" vertical="center" shrinkToFit="1"/>
      <protection/>
    </xf>
    <xf numFmtId="0" fontId="11" fillId="30" borderId="14" xfId="81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43" fillId="0" borderId="0" xfId="0" applyFont="1" applyAlignment="1">
      <alignment/>
    </xf>
    <xf numFmtId="4" fontId="0" fillId="0" borderId="13" xfId="52" applyNumberFormat="1" applyFont="1" applyFill="1" applyBorder="1" applyAlignment="1">
      <alignment horizontal="center" vertical="center"/>
    </xf>
    <xf numFmtId="4" fontId="0" fillId="0" borderId="14" xfId="52" applyNumberFormat="1" applyFont="1" applyFill="1" applyBorder="1" applyAlignment="1">
      <alignment horizontal="center" vertical="center"/>
    </xf>
    <xf numFmtId="4" fontId="9" fillId="0" borderId="14" xfId="52" applyNumberFormat="1" applyFont="1" applyFill="1" applyBorder="1" applyAlignment="1">
      <alignment horizontal="center" vertical="center"/>
    </xf>
    <xf numFmtId="0" fontId="0" fillId="0" borderId="0" xfId="81" applyFont="1" applyFill="1">
      <alignment/>
      <protection/>
    </xf>
    <xf numFmtId="0" fontId="11" fillId="30" borderId="15" xfId="81" applyFont="1" applyFill="1" applyBorder="1" applyAlignment="1">
      <alignment horizontal="center" vertical="center"/>
      <protection/>
    </xf>
    <xf numFmtId="0" fontId="11" fillId="30" borderId="16" xfId="81" applyFont="1" applyFill="1" applyBorder="1" applyAlignment="1">
      <alignment horizontal="center" vertical="center"/>
      <protection/>
    </xf>
    <xf numFmtId="0" fontId="11" fillId="30" borderId="15" xfId="81" applyFont="1" applyFill="1" applyBorder="1" applyAlignment="1">
      <alignment vertical="center"/>
      <protection/>
    </xf>
    <xf numFmtId="209" fontId="11" fillId="30" borderId="17" xfId="81" applyNumberFormat="1" applyFont="1" applyFill="1" applyBorder="1" applyAlignment="1">
      <alignment horizontal="right" vertical="center"/>
      <protection/>
    </xf>
    <xf numFmtId="0" fontId="11" fillId="30" borderId="17" xfId="81" applyFont="1" applyFill="1" applyBorder="1" applyAlignment="1">
      <alignment horizontal="center" vertical="center"/>
      <protection/>
    </xf>
    <xf numFmtId="0" fontId="11" fillId="30" borderId="15" xfId="81" applyFont="1" applyFill="1" applyBorder="1" applyAlignment="1">
      <alignment vertical="center" shrinkToFit="1"/>
      <protection/>
    </xf>
    <xf numFmtId="189" fontId="0" fillId="0" borderId="0" xfId="81" applyNumberFormat="1" applyFont="1" applyFill="1">
      <alignment/>
      <protection/>
    </xf>
    <xf numFmtId="0" fontId="66" fillId="0" borderId="0" xfId="81" applyFont="1" applyFill="1">
      <alignment/>
      <protection/>
    </xf>
    <xf numFmtId="183" fontId="11" fillId="30" borderId="17" xfId="81" applyNumberFormat="1" applyFont="1" applyFill="1" applyBorder="1" applyAlignment="1">
      <alignment horizontal="center" vertical="center" shrinkToFit="1"/>
      <protection/>
    </xf>
    <xf numFmtId="49" fontId="11" fillId="30" borderId="30" xfId="81" applyNumberFormat="1" applyFont="1" applyFill="1" applyBorder="1" applyAlignment="1">
      <alignment horizontal="center" vertical="center"/>
      <protection/>
    </xf>
    <xf numFmtId="49" fontId="11" fillId="30" borderId="8" xfId="81" applyNumberFormat="1" applyFont="1" applyFill="1" applyBorder="1" applyAlignment="1">
      <alignment horizontal="center" vertical="center"/>
      <protection/>
    </xf>
    <xf numFmtId="0" fontId="11" fillId="30" borderId="31" xfId="81" applyFont="1" applyFill="1" applyBorder="1" applyAlignment="1">
      <alignment horizontal="center" vertical="center"/>
      <protection/>
    </xf>
    <xf numFmtId="0" fontId="10" fillId="30" borderId="19" xfId="81" applyFont="1" applyFill="1" applyBorder="1" applyAlignment="1">
      <alignment vertical="center"/>
      <protection/>
    </xf>
    <xf numFmtId="0" fontId="10" fillId="30" borderId="19" xfId="81" applyFont="1" applyFill="1" applyBorder="1" applyAlignment="1">
      <alignment horizontal="center" vertical="center"/>
      <protection/>
    </xf>
    <xf numFmtId="0" fontId="10" fillId="30" borderId="16" xfId="81" applyFont="1" applyFill="1" applyBorder="1" applyAlignment="1">
      <alignment vertical="center"/>
      <protection/>
    </xf>
    <xf numFmtId="183" fontId="11" fillId="30" borderId="17" xfId="54" applyNumberFormat="1" applyFont="1" applyFill="1" applyBorder="1" applyAlignment="1">
      <alignment vertical="center" shrinkToFit="1"/>
    </xf>
    <xf numFmtId="183" fontId="10" fillId="30" borderId="17" xfId="54" applyNumberFormat="1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5" fillId="30" borderId="26" xfId="81" applyFont="1" applyFill="1" applyBorder="1" applyAlignment="1">
      <alignment vertical="center" wrapText="1"/>
      <protection/>
    </xf>
    <xf numFmtId="0" fontId="0" fillId="30" borderId="15" xfId="81" applyFill="1" applyBorder="1" applyAlignment="1">
      <alignment horizontal="center" vertical="center"/>
      <protection/>
    </xf>
    <xf numFmtId="0" fontId="0" fillId="30" borderId="16" xfId="81" applyFill="1" applyBorder="1" applyAlignment="1">
      <alignment vertical="center"/>
      <protection/>
    </xf>
    <xf numFmtId="0" fontId="0" fillId="0" borderId="0" xfId="81">
      <alignment/>
      <protection/>
    </xf>
    <xf numFmtId="189" fontId="0" fillId="0" borderId="0" xfId="81" applyNumberFormat="1">
      <alignment/>
      <protection/>
    </xf>
    <xf numFmtId="3" fontId="11" fillId="30" borderId="16" xfId="54" applyNumberFormat="1" applyFont="1" applyFill="1" applyBorder="1" applyAlignment="1">
      <alignment vertical="center" shrinkToFit="1"/>
    </xf>
    <xf numFmtId="3" fontId="11" fillId="30" borderId="15" xfId="54" applyNumberFormat="1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10" fillId="30" borderId="14" xfId="81" applyFont="1" applyFill="1" applyBorder="1" applyAlignment="1">
      <alignment horizontal="center" vertical="center"/>
      <protection/>
    </xf>
    <xf numFmtId="183" fontId="11" fillId="30" borderId="15" xfId="54" applyNumberFormat="1" applyFont="1" applyFill="1" applyBorder="1" applyAlignment="1">
      <alignment vertical="center" shrinkToFit="1"/>
    </xf>
    <xf numFmtId="183" fontId="11" fillId="0" borderId="17" xfId="54" applyNumberFormat="1" applyFont="1" applyBorder="1" applyAlignment="1">
      <alignment vertical="center" shrinkToFit="1"/>
    </xf>
    <xf numFmtId="0" fontId="11" fillId="23" borderId="0" xfId="81" applyFont="1" applyFill="1">
      <alignment/>
      <protection/>
    </xf>
    <xf numFmtId="189" fontId="11" fillId="0" borderId="0" xfId="81" applyNumberFormat="1" applyFont="1">
      <alignment/>
      <protection/>
    </xf>
    <xf numFmtId="49" fontId="11" fillId="30" borderId="0" xfId="81" applyNumberFormat="1" applyFont="1" applyFill="1" applyAlignment="1">
      <alignment horizontal="center" vertical="center"/>
      <protection/>
    </xf>
    <xf numFmtId="0" fontId="11" fillId="30" borderId="0" xfId="81" applyFont="1" applyFill="1" applyAlignment="1">
      <alignment horizontal="center" vertical="center"/>
      <protection/>
    </xf>
    <xf numFmtId="0" fontId="10" fillId="30" borderId="0" xfId="81" applyFont="1" applyFill="1" applyAlignment="1">
      <alignment vertical="center"/>
      <protection/>
    </xf>
    <xf numFmtId="0" fontId="10" fillId="30" borderId="0" xfId="81" applyFont="1" applyFill="1" applyAlignment="1">
      <alignment horizontal="center" vertical="center"/>
      <protection/>
    </xf>
    <xf numFmtId="183" fontId="10" fillId="30" borderId="0" xfId="54" applyNumberFormat="1" applyFont="1" applyFill="1" applyAlignment="1">
      <alignment vertical="center" shrinkToFit="1"/>
    </xf>
    <xf numFmtId="0" fontId="11" fillId="30" borderId="0" xfId="81" applyFont="1" applyFill="1" applyAlignment="1">
      <alignment vertical="center" shrinkToFit="1"/>
      <protection/>
    </xf>
    <xf numFmtId="183" fontId="11" fillId="30" borderId="0" xfId="81" applyNumberFormat="1" applyFont="1" applyFill="1" applyAlignment="1">
      <alignment vertical="center" shrinkToFit="1"/>
      <protection/>
    </xf>
    <xf numFmtId="0" fontId="11" fillId="30" borderId="0" xfId="81" applyFont="1" applyFill="1" applyAlignment="1">
      <alignment vertical="center"/>
      <protection/>
    </xf>
    <xf numFmtId="0" fontId="11" fillId="30" borderId="0" xfId="81" applyFont="1" applyFill="1" applyAlignment="1">
      <alignment vertical="center" wrapText="1"/>
      <protection/>
    </xf>
    <xf numFmtId="0" fontId="0" fillId="30" borderId="0" xfId="81" applyFill="1" applyAlignment="1">
      <alignment horizontal="center" vertical="center"/>
      <protection/>
    </xf>
    <xf numFmtId="0" fontId="0" fillId="30" borderId="0" xfId="81" applyFill="1" applyAlignment="1">
      <alignment vertical="center" shrinkToFit="1"/>
      <protection/>
    </xf>
    <xf numFmtId="0" fontId="0" fillId="30" borderId="0" xfId="81" applyFill="1" applyAlignment="1">
      <alignment vertical="center"/>
      <protection/>
    </xf>
    <xf numFmtId="0" fontId="0" fillId="0" borderId="14" xfId="87" applyFont="1" applyFill="1" applyBorder="1" applyAlignment="1" applyProtection="1">
      <alignment horizontal="left" vertical="center" wrapText="1" indent="1"/>
      <protection/>
    </xf>
    <xf numFmtId="0" fontId="0" fillId="23" borderId="14" xfId="87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Alignment="1">
      <alignment/>
    </xf>
    <xf numFmtId="49" fontId="0" fillId="30" borderId="27" xfId="81" applyNumberFormat="1" applyFont="1" applyFill="1" applyBorder="1" applyAlignment="1">
      <alignment horizontal="center" vertical="center"/>
      <protection/>
    </xf>
    <xf numFmtId="0" fontId="5" fillId="30" borderId="27" xfId="81" applyFont="1" applyFill="1" applyBorder="1" applyAlignment="1">
      <alignment horizontal="center" vertical="center"/>
      <protection/>
    </xf>
    <xf numFmtId="49" fontId="16" fillId="30" borderId="17" xfId="81" applyNumberFormat="1" applyFont="1" applyFill="1" applyBorder="1" applyAlignment="1">
      <alignment horizontal="center" vertical="center"/>
      <protection/>
    </xf>
    <xf numFmtId="49" fontId="16" fillId="30" borderId="16" xfId="81" applyNumberFormat="1" applyFont="1" applyFill="1" applyBorder="1" applyAlignment="1">
      <alignment horizontal="center" vertical="center"/>
      <protection/>
    </xf>
    <xf numFmtId="183" fontId="11" fillId="30" borderId="15" xfId="81" applyNumberFormat="1" applyFont="1" applyFill="1" applyBorder="1" applyAlignment="1">
      <alignment horizontal="center" vertical="center" shrinkToFit="1"/>
      <protection/>
    </xf>
    <xf numFmtId="183" fontId="11" fillId="0" borderId="17" xfId="81" applyNumberFormat="1" applyFont="1" applyFill="1" applyBorder="1" applyAlignment="1">
      <alignment vertical="center" shrinkToFit="1"/>
      <protection/>
    </xf>
    <xf numFmtId="0" fontId="11" fillId="30" borderId="28" xfId="81" applyFont="1" applyFill="1" applyBorder="1" applyAlignment="1">
      <alignment vertical="center"/>
      <protection/>
    </xf>
    <xf numFmtId="183" fontId="11" fillId="0" borderId="17" xfId="54" applyNumberFormat="1" applyFont="1" applyBorder="1" applyAlignment="1">
      <alignment horizontal="center" vertical="center" shrinkToFit="1"/>
    </xf>
    <xf numFmtId="183" fontId="11" fillId="0" borderId="15" xfId="54" applyNumberFormat="1" applyFont="1" applyBorder="1" applyAlignment="1">
      <alignment vertical="center" shrinkToFit="1"/>
    </xf>
    <xf numFmtId="183" fontId="10" fillId="0" borderId="17" xfId="54" applyNumberFormat="1" applyFont="1" applyBorder="1" applyAlignment="1">
      <alignment vertical="center" shrinkToFit="1"/>
    </xf>
    <xf numFmtId="0" fontId="11" fillId="0" borderId="16" xfId="81" applyFont="1" applyBorder="1" applyAlignment="1">
      <alignment vertical="center" shrinkToFit="1"/>
      <protection/>
    </xf>
    <xf numFmtId="183" fontId="11" fillId="0" borderId="15" xfId="81" applyNumberFormat="1" applyFont="1" applyBorder="1" applyAlignment="1">
      <alignment vertical="center" shrinkToFit="1"/>
      <protection/>
    </xf>
    <xf numFmtId="0" fontId="11" fillId="0" borderId="16" xfId="81" applyFont="1" applyBorder="1" applyAlignment="1">
      <alignment vertical="center"/>
      <protection/>
    </xf>
    <xf numFmtId="0" fontId="11" fillId="0" borderId="14" xfId="81" applyFont="1" applyBorder="1" applyAlignment="1">
      <alignment vertical="center" wrapText="1"/>
      <protection/>
    </xf>
    <xf numFmtId="0" fontId="11" fillId="0" borderId="19" xfId="81" applyFont="1" applyBorder="1" applyAlignment="1">
      <alignment vertical="center"/>
      <protection/>
    </xf>
    <xf numFmtId="0" fontId="11" fillId="0" borderId="14" xfId="81" applyFont="1" applyBorder="1" applyAlignment="1">
      <alignment horizontal="center" vertical="center"/>
      <protection/>
    </xf>
    <xf numFmtId="3" fontId="11" fillId="0" borderId="16" xfId="54" applyNumberFormat="1" applyFont="1" applyBorder="1" applyAlignment="1">
      <alignment vertical="center" shrinkToFit="1"/>
    </xf>
    <xf numFmtId="3" fontId="11" fillId="0" borderId="15" xfId="54" applyNumberFormat="1" applyFont="1" applyBorder="1" applyAlignment="1">
      <alignment vertical="center" shrinkToFit="1"/>
    </xf>
    <xf numFmtId="0" fontId="10" fillId="0" borderId="14" xfId="81" applyFont="1" applyBorder="1" applyAlignment="1">
      <alignment horizontal="center" vertical="center"/>
      <protection/>
    </xf>
    <xf numFmtId="0" fontId="10" fillId="0" borderId="16" xfId="81" applyFont="1" applyBorder="1" applyAlignment="1">
      <alignment vertical="center"/>
      <protection/>
    </xf>
    <xf numFmtId="0" fontId="11" fillId="0" borderId="14" xfId="81" applyFont="1" applyBorder="1" applyAlignment="1">
      <alignment vertical="center"/>
      <protection/>
    </xf>
    <xf numFmtId="183" fontId="0" fillId="30" borderId="0" xfId="81" applyNumberFormat="1" applyFill="1" applyAlignment="1">
      <alignment vertical="center" shrinkToFit="1"/>
      <protection/>
    </xf>
    <xf numFmtId="0" fontId="0" fillId="0" borderId="0" xfId="0" applyAlignment="1">
      <alignment wrapText="1"/>
    </xf>
    <xf numFmtId="0" fontId="0" fillId="0" borderId="0" xfId="81" applyFont="1" applyFill="1" applyAlignment="1">
      <alignment horizontal="right" vertical="center" shrinkToFit="1"/>
      <protection/>
    </xf>
    <xf numFmtId="3" fontId="0" fillId="0" borderId="0" xfId="52" applyNumberFormat="1" applyFont="1" applyFill="1" applyAlignment="1">
      <alignment horizontal="right" vertical="center" shrinkToFit="1"/>
    </xf>
    <xf numFmtId="3" fontId="0" fillId="0" borderId="0" xfId="52" applyNumberFormat="1" applyFont="1" applyFill="1" applyBorder="1" applyAlignment="1">
      <alignment horizontal="right" vertical="center" shrinkToFit="1"/>
    </xf>
    <xf numFmtId="3" fontId="11" fillId="0" borderId="0" xfId="52" applyNumberFormat="1" applyFont="1" applyFill="1" applyBorder="1" applyAlignment="1">
      <alignment horizontal="right" vertical="center" shrinkToFit="1"/>
    </xf>
    <xf numFmtId="3" fontId="5" fillId="0" borderId="25" xfId="52" applyNumberFormat="1" applyFont="1" applyFill="1" applyBorder="1" applyAlignment="1">
      <alignment horizontal="right" vertical="center" shrinkToFit="1"/>
    </xf>
    <xf numFmtId="3" fontId="67" fillId="0" borderId="17" xfId="52" applyNumberFormat="1" applyFont="1" applyFill="1" applyBorder="1" applyAlignment="1">
      <alignment horizontal="right" vertical="center" shrinkToFit="1"/>
    </xf>
    <xf numFmtId="0" fontId="11" fillId="0" borderId="17" xfId="81" applyFont="1" applyFill="1" applyBorder="1" applyAlignment="1">
      <alignment horizontal="right" vertical="center"/>
      <protection/>
    </xf>
    <xf numFmtId="3" fontId="10" fillId="0" borderId="17" xfId="54" applyNumberFormat="1" applyFont="1" applyFill="1" applyBorder="1" applyAlignment="1">
      <alignment horizontal="right" vertical="center" shrinkToFit="1"/>
    </xf>
    <xf numFmtId="1" fontId="10" fillId="0" borderId="32" xfId="81" applyNumberFormat="1" applyFont="1" applyFill="1" applyBorder="1" applyAlignment="1">
      <alignment horizontal="right" vertical="center"/>
      <protection/>
    </xf>
    <xf numFmtId="3" fontId="11" fillId="0" borderId="17" xfId="54" applyNumberFormat="1" applyFont="1" applyFill="1" applyBorder="1" applyAlignment="1">
      <alignment horizontal="right" vertical="center" shrinkToFit="1"/>
    </xf>
    <xf numFmtId="0" fontId="10" fillId="0" borderId="32" xfId="81" applyFont="1" applyFill="1" applyBorder="1" applyAlignment="1">
      <alignment horizontal="right" vertical="center"/>
      <protection/>
    </xf>
    <xf numFmtId="184" fontId="10" fillId="0" borderId="17" xfId="54" applyNumberFormat="1" applyFont="1" applyFill="1" applyBorder="1" applyAlignment="1">
      <alignment horizontal="right" vertical="center" shrinkToFit="1"/>
    </xf>
    <xf numFmtId="0" fontId="10" fillId="0" borderId="0" xfId="81" applyFont="1" applyFill="1" applyAlignment="1">
      <alignment horizontal="right" vertical="center"/>
      <protection/>
    </xf>
    <xf numFmtId="0" fontId="5" fillId="0" borderId="0" xfId="0" applyFont="1" applyAlignment="1">
      <alignment/>
    </xf>
    <xf numFmtId="0" fontId="45" fillId="0" borderId="0" xfId="81" applyFont="1">
      <alignment/>
      <protection/>
    </xf>
    <xf numFmtId="49" fontId="5" fillId="30" borderId="14" xfId="81" applyNumberFormat="1" applyFont="1" applyFill="1" applyBorder="1" applyAlignment="1">
      <alignment horizontal="center" vertical="center"/>
      <protection/>
    </xf>
    <xf numFmtId="0" fontId="5" fillId="30" borderId="14" xfId="81" applyFont="1" applyFill="1" applyBorder="1" applyAlignment="1">
      <alignment horizontal="center" vertical="center"/>
      <protection/>
    </xf>
    <xf numFmtId="0" fontId="5" fillId="30" borderId="32" xfId="81" applyFont="1" applyFill="1" applyBorder="1" applyAlignment="1">
      <alignment vertical="center"/>
      <protection/>
    </xf>
    <xf numFmtId="0" fontId="5" fillId="30" borderId="15" xfId="81" applyFont="1" applyFill="1" applyBorder="1" applyAlignment="1">
      <alignment horizontal="center" vertical="center"/>
      <protection/>
    </xf>
    <xf numFmtId="3" fontId="5" fillId="0" borderId="15" xfId="52" applyNumberFormat="1" applyFont="1" applyFill="1" applyBorder="1" applyAlignment="1">
      <alignment horizontal="right" vertical="center" shrinkToFit="1"/>
    </xf>
    <xf numFmtId="3" fontId="5" fillId="30" borderId="15" xfId="52" applyNumberFormat="1" applyFont="1" applyFill="1" applyBorder="1" applyAlignment="1">
      <alignment vertical="center" shrinkToFit="1"/>
    </xf>
    <xf numFmtId="183" fontId="5" fillId="30" borderId="15" xfId="52" applyNumberFormat="1" applyFont="1" applyFill="1" applyBorder="1" applyAlignment="1">
      <alignment vertical="center" shrinkToFit="1"/>
    </xf>
    <xf numFmtId="0" fontId="5" fillId="30" borderId="16" xfId="81" applyFont="1" applyFill="1" applyBorder="1" applyAlignment="1">
      <alignment vertical="center" shrinkToFit="1"/>
      <protection/>
    </xf>
    <xf numFmtId="183" fontId="5" fillId="30" borderId="15" xfId="81" applyNumberFormat="1" applyFont="1" applyFill="1" applyBorder="1" applyAlignment="1">
      <alignment horizontal="right" vertical="center" shrinkToFit="1"/>
      <protection/>
    </xf>
    <xf numFmtId="0" fontId="5" fillId="30" borderId="16" xfId="81" applyFont="1" applyFill="1" applyBorder="1" applyAlignment="1">
      <alignment vertical="center"/>
      <protection/>
    </xf>
    <xf numFmtId="0" fontId="46" fillId="30" borderId="14" xfId="81" applyFont="1" applyFill="1" applyBorder="1" applyAlignment="1">
      <alignment vertical="center" wrapText="1"/>
      <protection/>
    </xf>
    <xf numFmtId="0" fontId="5" fillId="0" borderId="0" xfId="81" applyFont="1">
      <alignment/>
      <protection/>
    </xf>
    <xf numFmtId="189" fontId="5" fillId="0" borderId="0" xfId="81" applyNumberFormat="1" applyFont="1">
      <alignment/>
      <protection/>
    </xf>
    <xf numFmtId="3" fontId="5" fillId="0" borderId="15" xfId="54" applyNumberFormat="1" applyFont="1" applyFill="1" applyBorder="1" applyAlignment="1">
      <alignment horizontal="right" vertical="center" shrinkToFit="1"/>
    </xf>
    <xf numFmtId="3" fontId="5" fillId="30" borderId="15" xfId="54" applyNumberFormat="1" applyFont="1" applyFill="1" applyBorder="1" applyAlignment="1">
      <alignment vertical="center" shrinkToFit="1"/>
    </xf>
    <xf numFmtId="183" fontId="5" fillId="30" borderId="15" xfId="54" applyNumberFormat="1" applyFont="1" applyFill="1" applyBorder="1" applyAlignment="1">
      <alignment vertical="center" shrinkToFit="1"/>
    </xf>
    <xf numFmtId="183" fontId="45" fillId="30" borderId="15" xfId="52" applyNumberFormat="1" applyFont="1" applyFill="1" applyBorder="1" applyAlignment="1">
      <alignment vertical="center" shrinkToFit="1"/>
    </xf>
    <xf numFmtId="49" fontId="68" fillId="30" borderId="14" xfId="81" applyNumberFormat="1" applyFont="1" applyFill="1" applyBorder="1" applyAlignment="1">
      <alignment horizontal="center" vertical="center"/>
      <protection/>
    </xf>
    <xf numFmtId="0" fontId="68" fillId="30" borderId="14" xfId="81" applyFont="1" applyFill="1" applyBorder="1" applyAlignment="1">
      <alignment horizontal="center" vertical="center"/>
      <protection/>
    </xf>
    <xf numFmtId="0" fontId="68" fillId="30" borderId="17" xfId="81" applyFont="1" applyFill="1" applyBorder="1" applyAlignment="1">
      <alignment vertical="center" wrapText="1"/>
      <protection/>
    </xf>
    <xf numFmtId="183" fontId="5" fillId="30" borderId="15" xfId="81" applyNumberFormat="1" applyFont="1" applyFill="1" applyBorder="1" applyAlignment="1">
      <alignment vertical="center" shrinkToFit="1"/>
      <protection/>
    </xf>
    <xf numFmtId="0" fontId="68" fillId="30" borderId="32" xfId="81" applyFont="1" applyFill="1" applyBorder="1" applyAlignment="1">
      <alignment vertical="center"/>
      <protection/>
    </xf>
    <xf numFmtId="49" fontId="5" fillId="30" borderId="27" xfId="81" applyNumberFormat="1" applyFont="1" applyFill="1" applyBorder="1" applyAlignment="1">
      <alignment horizontal="center" vertical="center" wrapText="1"/>
      <protection/>
    </xf>
    <xf numFmtId="3" fontId="5" fillId="0" borderId="25" xfId="54" applyNumberFormat="1" applyFont="1" applyFill="1" applyBorder="1" applyAlignment="1">
      <alignment horizontal="right" vertical="center" shrinkToFit="1"/>
    </xf>
    <xf numFmtId="3" fontId="5" fillId="30" borderId="26" xfId="54" applyNumberFormat="1" applyFont="1" applyFill="1" applyBorder="1" applyAlignment="1">
      <alignment vertical="center" shrinkToFit="1"/>
    </xf>
    <xf numFmtId="183" fontId="5" fillId="30" borderId="25" xfId="54" applyNumberFormat="1" applyFont="1" applyFill="1" applyBorder="1" applyAlignment="1">
      <alignment vertical="center" shrinkToFit="1"/>
    </xf>
    <xf numFmtId="3" fontId="5" fillId="30" borderId="28" xfId="54" applyNumberFormat="1" applyFont="1" applyFill="1" applyBorder="1" applyAlignment="1">
      <alignment vertical="center" shrinkToFit="1"/>
    </xf>
    <xf numFmtId="0" fontId="5" fillId="30" borderId="26" xfId="81" applyFont="1" applyFill="1" applyBorder="1" applyAlignment="1">
      <alignment vertical="center" shrinkToFit="1"/>
      <protection/>
    </xf>
    <xf numFmtId="0" fontId="5" fillId="30" borderId="26" xfId="81" applyFont="1" applyFill="1" applyBorder="1" applyAlignment="1">
      <alignment vertical="center"/>
      <protection/>
    </xf>
    <xf numFmtId="0" fontId="5" fillId="30" borderId="27" xfId="81" applyFont="1" applyFill="1" applyBorder="1" applyAlignment="1">
      <alignment vertical="center" wrapText="1"/>
      <protection/>
    </xf>
    <xf numFmtId="0" fontId="5" fillId="30" borderId="17" xfId="81" applyFont="1" applyFill="1" applyBorder="1" applyAlignment="1">
      <alignment vertical="center" wrapText="1"/>
      <protection/>
    </xf>
    <xf numFmtId="49" fontId="5" fillId="30" borderId="23" xfId="81" applyNumberFormat="1" applyFont="1" applyFill="1" applyBorder="1" applyAlignment="1">
      <alignment horizontal="center" vertical="center"/>
      <protection/>
    </xf>
    <xf numFmtId="0" fontId="5" fillId="30" borderId="23" xfId="81" applyFont="1" applyFill="1" applyBorder="1" applyAlignment="1">
      <alignment horizontal="center" vertical="center"/>
      <protection/>
    </xf>
    <xf numFmtId="0" fontId="5" fillId="30" borderId="32" xfId="81" applyFont="1" applyFill="1" applyBorder="1" applyAlignment="1">
      <alignment horizontal="center" vertical="center"/>
      <protection/>
    </xf>
    <xf numFmtId="3" fontId="5" fillId="0" borderId="32" xfId="52" applyNumberFormat="1" applyFont="1" applyFill="1" applyBorder="1" applyAlignment="1">
      <alignment horizontal="right" vertical="center" shrinkToFit="1"/>
    </xf>
    <xf numFmtId="3" fontId="5" fillId="30" borderId="32" xfId="52" applyNumberFormat="1" applyFont="1" applyFill="1" applyBorder="1" applyAlignment="1">
      <alignment vertical="center" shrinkToFit="1"/>
    </xf>
    <xf numFmtId="183" fontId="5" fillId="30" borderId="32" xfId="52" applyNumberFormat="1" applyFont="1" applyFill="1" applyBorder="1" applyAlignment="1">
      <alignment vertical="center" shrinkToFit="1"/>
    </xf>
    <xf numFmtId="0" fontId="5" fillId="30" borderId="19" xfId="81" applyFont="1" applyFill="1" applyBorder="1" applyAlignment="1">
      <alignment vertical="center" shrinkToFit="1"/>
      <protection/>
    </xf>
    <xf numFmtId="183" fontId="5" fillId="30" borderId="32" xfId="81" applyNumberFormat="1" applyFont="1" applyFill="1" applyBorder="1" applyAlignment="1">
      <alignment horizontal="right" vertical="center" shrinkToFit="1"/>
      <protection/>
    </xf>
    <xf numFmtId="0" fontId="5" fillId="30" borderId="19" xfId="81" applyFont="1" applyFill="1" applyBorder="1" applyAlignment="1">
      <alignment vertical="center"/>
      <protection/>
    </xf>
    <xf numFmtId="0" fontId="46" fillId="30" borderId="23" xfId="81" applyFont="1" applyFill="1" applyBorder="1" applyAlignment="1">
      <alignment vertical="center" wrapText="1"/>
      <protection/>
    </xf>
    <xf numFmtId="0" fontId="5" fillId="0" borderId="0" xfId="81" applyFont="1" applyFill="1">
      <alignment/>
      <protection/>
    </xf>
    <xf numFmtId="189" fontId="5" fillId="0" borderId="0" xfId="81" applyNumberFormat="1" applyFont="1" applyFill="1">
      <alignment/>
      <protection/>
    </xf>
    <xf numFmtId="49" fontId="47" fillId="30" borderId="14" xfId="81" applyNumberFormat="1" applyFont="1" applyFill="1" applyBorder="1" applyAlignment="1">
      <alignment horizontal="center" vertical="center"/>
      <protection/>
    </xf>
    <xf numFmtId="0" fontId="45" fillId="30" borderId="29" xfId="81" applyFont="1" applyFill="1" applyBorder="1" applyAlignment="1">
      <alignment horizontal="center" vertical="center"/>
      <protection/>
    </xf>
    <xf numFmtId="0" fontId="47" fillId="30" borderId="32" xfId="81" applyFont="1" applyFill="1" applyBorder="1" applyAlignment="1">
      <alignment vertical="center"/>
      <protection/>
    </xf>
    <xf numFmtId="0" fontId="45" fillId="30" borderId="15" xfId="81" applyFont="1" applyFill="1" applyBorder="1" applyAlignment="1">
      <alignment horizontal="center" vertical="center"/>
      <protection/>
    </xf>
    <xf numFmtId="3" fontId="69" fillId="0" borderId="15" xfId="52" applyNumberFormat="1" applyFont="1" applyFill="1" applyBorder="1" applyAlignment="1">
      <alignment horizontal="right" vertical="center" shrinkToFit="1"/>
    </xf>
    <xf numFmtId="3" fontId="45" fillId="30" borderId="15" xfId="52" applyNumberFormat="1" applyFont="1" applyFill="1" applyBorder="1" applyAlignment="1">
      <alignment vertical="center" shrinkToFit="1"/>
    </xf>
    <xf numFmtId="0" fontId="45" fillId="30" borderId="16" xfId="81" applyFont="1" applyFill="1" applyBorder="1" applyAlignment="1">
      <alignment vertical="center" shrinkToFit="1"/>
      <protection/>
    </xf>
    <xf numFmtId="183" fontId="45" fillId="30" borderId="15" xfId="81" applyNumberFormat="1" applyFont="1" applyFill="1" applyBorder="1" applyAlignment="1">
      <alignment vertical="center" shrinkToFit="1"/>
      <protection/>
    </xf>
    <xf numFmtId="0" fontId="45" fillId="30" borderId="16" xfId="81" applyFont="1" applyFill="1" applyBorder="1" applyAlignment="1">
      <alignment vertical="center"/>
      <protection/>
    </xf>
    <xf numFmtId="0" fontId="45" fillId="30" borderId="14" xfId="81" applyFont="1" applyFill="1" applyBorder="1" applyAlignment="1">
      <alignment vertical="center" wrapText="1"/>
      <protection/>
    </xf>
    <xf numFmtId="0" fontId="45" fillId="30" borderId="14" xfId="81" applyFont="1" applyFill="1" applyBorder="1" applyAlignment="1">
      <alignment horizontal="center" vertical="center"/>
      <protection/>
    </xf>
    <xf numFmtId="0" fontId="45" fillId="0" borderId="16" xfId="81" applyFont="1" applyFill="1" applyBorder="1" applyAlignment="1">
      <alignment vertical="center" shrinkToFit="1"/>
      <protection/>
    </xf>
    <xf numFmtId="183" fontId="45" fillId="0" borderId="15" xfId="81" applyNumberFormat="1" applyFont="1" applyFill="1" applyBorder="1" applyAlignment="1">
      <alignment vertical="center" shrinkToFit="1"/>
      <protection/>
    </xf>
    <xf numFmtId="0" fontId="45" fillId="0" borderId="16" xfId="81" applyFont="1" applyFill="1" applyBorder="1" applyAlignment="1">
      <alignment vertical="center"/>
      <protection/>
    </xf>
    <xf numFmtId="0" fontId="45" fillId="0" borderId="14" xfId="81" applyFont="1" applyFill="1" applyBorder="1" applyAlignment="1">
      <alignment vertical="center" wrapText="1"/>
      <protection/>
    </xf>
    <xf numFmtId="0" fontId="68" fillId="30" borderId="17" xfId="81" applyFont="1" applyFill="1" applyBorder="1" applyAlignment="1">
      <alignment horizontal="left" vertical="top" wrapText="1"/>
      <protection/>
    </xf>
    <xf numFmtId="0" fontId="70" fillId="0" borderId="0" xfId="81" applyFont="1" applyFill="1">
      <alignment/>
      <protection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49" fontId="0" fillId="30" borderId="30" xfId="81" applyNumberFormat="1" applyFill="1" applyBorder="1" applyAlignment="1">
      <alignment horizontal="center" vertical="center"/>
      <protection/>
    </xf>
    <xf numFmtId="0" fontId="0" fillId="30" borderId="29" xfId="81" applyFill="1" applyBorder="1" applyAlignment="1">
      <alignment horizontal="center" vertical="center"/>
      <protection/>
    </xf>
    <xf numFmtId="49" fontId="11" fillId="30" borderId="33" xfId="81" applyNumberFormat="1" applyFont="1" applyFill="1" applyBorder="1" applyAlignment="1">
      <alignment horizontal="center" vertical="center"/>
      <protection/>
    </xf>
    <xf numFmtId="0" fontId="11" fillId="30" borderId="19" xfId="81" applyFont="1" applyFill="1" applyBorder="1" applyAlignment="1">
      <alignment horizontal="center" vertical="center"/>
      <protection/>
    </xf>
    <xf numFmtId="3" fontId="11" fillId="30" borderId="0" xfId="52" applyNumberFormat="1" applyFont="1" applyFill="1" applyBorder="1" applyAlignment="1">
      <alignment horizontal="right" vertical="center" shrinkToFit="1"/>
    </xf>
    <xf numFmtId="183" fontId="11" fillId="30" borderId="0" xfId="81" applyNumberFormat="1" applyFont="1" applyFill="1" applyBorder="1" applyAlignment="1">
      <alignment vertical="center" shrinkToFit="1"/>
      <protection/>
    </xf>
    <xf numFmtId="0" fontId="9" fillId="0" borderId="0" xfId="0" applyFont="1" applyAlignment="1">
      <alignment/>
    </xf>
    <xf numFmtId="0" fontId="41" fillId="0" borderId="0" xfId="0" applyFont="1" applyBorder="1" applyAlignment="1">
      <alignment horizontal="left" vertical="center"/>
    </xf>
    <xf numFmtId="0" fontId="41" fillId="0" borderId="32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5" fillId="0" borderId="23" xfId="0" applyFont="1" applyBorder="1" applyAlignment="1">
      <alignment vertical="center"/>
    </xf>
    <xf numFmtId="0" fontId="42" fillId="0" borderId="25" xfId="56" applyNumberFormat="1" applyFont="1" applyBorder="1" applyAlignment="1">
      <alignment horizontal="left" vertical="center" wrapText="1" indent="1"/>
    </xf>
    <xf numFmtId="0" fontId="42" fillId="0" borderId="28" xfId="56" applyNumberFormat="1" applyFont="1" applyBorder="1" applyAlignment="1">
      <alignment horizontal="left" vertical="center" wrapText="1" indent="1"/>
    </xf>
    <xf numFmtId="0" fontId="42" fillId="0" borderId="34" xfId="56" applyNumberFormat="1" applyFont="1" applyBorder="1" applyAlignment="1">
      <alignment horizontal="left" vertical="center" wrapText="1" indent="1"/>
    </xf>
    <xf numFmtId="3" fontId="0" fillId="30" borderId="35" xfId="52" applyNumberFormat="1" applyFont="1" applyFill="1" applyBorder="1" applyAlignment="1">
      <alignment horizontal="center" vertical="center" wrapText="1"/>
    </xf>
    <xf numFmtId="3" fontId="0" fillId="30" borderId="26" xfId="52" applyNumberFormat="1" applyFont="1" applyFill="1" applyBorder="1" applyAlignment="1">
      <alignment horizontal="center" vertical="center" wrapText="1"/>
    </xf>
    <xf numFmtId="0" fontId="5" fillId="30" borderId="0" xfId="93" applyFont="1" applyFill="1" applyAlignment="1">
      <alignment wrapText="1"/>
      <protection/>
    </xf>
    <xf numFmtId="0" fontId="0" fillId="30" borderId="0" xfId="0" applyFont="1" applyFill="1" applyAlignment="1">
      <alignment wrapText="1"/>
    </xf>
    <xf numFmtId="3" fontId="5" fillId="30" borderId="25" xfId="52" applyNumberFormat="1" applyFont="1" applyFill="1" applyBorder="1" applyAlignment="1">
      <alignment horizontal="center" vertical="center" shrinkToFit="1"/>
    </xf>
    <xf numFmtId="3" fontId="5" fillId="30" borderId="26" xfId="52" applyNumberFormat="1" applyFont="1" applyFill="1" applyBorder="1" applyAlignment="1">
      <alignment horizontal="center" vertical="center" shrinkToFit="1"/>
    </xf>
    <xf numFmtId="3" fontId="5" fillId="30" borderId="25" xfId="52" applyNumberFormat="1" applyFont="1" applyFill="1" applyBorder="1" applyAlignment="1">
      <alignment horizontal="center" vertical="center" wrapText="1"/>
    </xf>
    <xf numFmtId="3" fontId="5" fillId="30" borderId="26" xfId="52" applyNumberFormat="1" applyFont="1" applyFill="1" applyBorder="1" applyAlignment="1">
      <alignment horizontal="center" vertical="center" wrapText="1"/>
    </xf>
    <xf numFmtId="3" fontId="5" fillId="30" borderId="25" xfId="52" applyNumberFormat="1" applyFont="1" applyFill="1" applyBorder="1" applyAlignment="1">
      <alignment horizontal="center" vertical="center"/>
    </xf>
    <xf numFmtId="3" fontId="5" fillId="30" borderId="28" xfId="52" applyNumberFormat="1" applyFont="1" applyFill="1" applyBorder="1" applyAlignment="1">
      <alignment horizontal="center" vertical="center"/>
    </xf>
    <xf numFmtId="3" fontId="5" fillId="30" borderId="26" xfId="52" applyNumberFormat="1" applyFont="1" applyFill="1" applyBorder="1" applyAlignment="1">
      <alignment horizontal="center" vertical="center"/>
    </xf>
    <xf numFmtId="3" fontId="0" fillId="30" borderId="35" xfId="52" applyNumberFormat="1" applyFont="1" applyFill="1" applyBorder="1" applyAlignment="1">
      <alignment horizontal="center" vertical="center" shrinkToFit="1"/>
    </xf>
    <xf numFmtId="3" fontId="0" fillId="30" borderId="34" xfId="52" applyNumberFormat="1" applyFont="1" applyFill="1" applyBorder="1" applyAlignment="1">
      <alignment horizontal="center" vertical="center" shrinkToFit="1"/>
    </xf>
    <xf numFmtId="183" fontId="11" fillId="30" borderId="17" xfId="81" applyNumberFormat="1" applyFont="1" applyFill="1" applyBorder="1" applyAlignment="1">
      <alignment horizontal="center" vertical="center" shrinkToFit="1"/>
      <protection/>
    </xf>
    <xf numFmtId="183" fontId="11" fillId="30" borderId="16" xfId="81" applyNumberFormat="1" applyFont="1" applyFill="1" applyBorder="1" applyAlignment="1">
      <alignment horizontal="center" vertical="center" shrinkToFit="1"/>
      <protection/>
    </xf>
    <xf numFmtId="0" fontId="45" fillId="30" borderId="17" xfId="81" applyFont="1" applyFill="1" applyBorder="1" applyAlignment="1">
      <alignment horizontal="center" vertical="center"/>
      <protection/>
    </xf>
    <xf numFmtId="0" fontId="45" fillId="30" borderId="15" xfId="81" applyFont="1" applyFill="1" applyBorder="1" applyAlignment="1">
      <alignment horizontal="center" vertical="center"/>
      <protection/>
    </xf>
    <xf numFmtId="49" fontId="11" fillId="30" borderId="17" xfId="81" applyNumberFormat="1" applyFont="1" applyFill="1" applyBorder="1" applyAlignment="1">
      <alignment horizontal="center" vertical="center"/>
      <protection/>
    </xf>
    <xf numFmtId="49" fontId="11" fillId="30" borderId="16" xfId="81" applyNumberFormat="1" applyFont="1" applyFill="1" applyBorder="1" applyAlignment="1">
      <alignment horizontal="center" vertical="center"/>
      <protection/>
    </xf>
    <xf numFmtId="183" fontId="11" fillId="0" borderId="14" xfId="52" applyNumberFormat="1" applyFont="1" applyFill="1" applyBorder="1" applyAlignment="1">
      <alignment horizontal="center" vertical="center" shrinkToFit="1"/>
    </xf>
    <xf numFmtId="183" fontId="0" fillId="30" borderId="17" xfId="52" applyNumberFormat="1" applyFont="1" applyFill="1" applyBorder="1" applyAlignment="1">
      <alignment horizontal="center" vertical="center" shrinkToFit="1"/>
    </xf>
    <xf numFmtId="183" fontId="0" fillId="30" borderId="16" xfId="52" applyNumberFormat="1" applyFont="1" applyFill="1" applyBorder="1" applyAlignment="1">
      <alignment horizontal="center" vertical="center" shrinkToFit="1"/>
    </xf>
    <xf numFmtId="183" fontId="11" fillId="0" borderId="15" xfId="52" applyNumberFormat="1" applyFont="1" applyFill="1" applyBorder="1" applyAlignment="1">
      <alignment horizontal="center" vertical="center" shrinkToFit="1"/>
    </xf>
    <xf numFmtId="183" fontId="11" fillId="0" borderId="16" xfId="52" applyNumberFormat="1" applyFont="1" applyFill="1" applyBorder="1" applyAlignment="1">
      <alignment horizontal="center" vertical="center" shrinkToFit="1"/>
    </xf>
  </cellXfs>
  <cellStyles count="11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Čiarka 2" xfId="54"/>
    <cellStyle name="Čiarka 3" xfId="55"/>
    <cellStyle name="Čiarka 4" xfId="56"/>
    <cellStyle name="Čiarka 5" xfId="57"/>
    <cellStyle name="Čiarka 5 2" xfId="58"/>
    <cellStyle name="čiarky 2" xfId="59"/>
    <cellStyle name="čiarky 2 2" xfId="60"/>
    <cellStyle name="čiarky 3" xfId="61"/>
    <cellStyle name="čiarky_Rozpocet_Polomka" xfId="62"/>
    <cellStyle name="Dobrá" xfId="63"/>
    <cellStyle name="Hyperlink" xfId="64"/>
    <cellStyle name="Hypertextové prepojenie 2" xfId="65"/>
    <cellStyle name="Hypertextové prepojenie 3" xfId="66"/>
    <cellStyle name="Chybně" xfId="67"/>
    <cellStyle name="Kontrolná bunka" xfId="68"/>
    <cellStyle name="Currency" xfId="69"/>
    <cellStyle name="Currency [0]" xfId="70"/>
    <cellStyle name="Mena 2" xfId="71"/>
    <cellStyle name="Mena 3" xfId="72"/>
    <cellStyle name="Mena 3 2" xfId="73"/>
    <cellStyle name="Nadpis 1" xfId="74"/>
    <cellStyle name="Nadpis 2" xfId="75"/>
    <cellStyle name="Nadpis 3" xfId="76"/>
    <cellStyle name="Nadpis 4" xfId="77"/>
    <cellStyle name="Název" xfId="78"/>
    <cellStyle name="Neutrálna" xfId="79"/>
    <cellStyle name="Normal_035-00, 036-00, 037-00" xfId="80"/>
    <cellStyle name="Normal_stavebné objekty" xfId="81"/>
    <cellStyle name="Normálna 2" xfId="82"/>
    <cellStyle name="Normálna 2 2" xfId="83"/>
    <cellStyle name="Normálna 3" xfId="84"/>
    <cellStyle name="Normálna 4" xfId="85"/>
    <cellStyle name="Normálna 5" xfId="86"/>
    <cellStyle name="Normálna 6" xfId="87"/>
    <cellStyle name="normálne 2" xfId="88"/>
    <cellStyle name="normálne 2 2" xfId="89"/>
    <cellStyle name="normálne 3" xfId="90"/>
    <cellStyle name="normálne 3 2" xfId="91"/>
    <cellStyle name="normálne_7331-R2_Orientačný rozpočet-def_exp_nový" xfId="92"/>
    <cellStyle name="normálne_príl.č.5d" xfId="93"/>
    <cellStyle name="Percent" xfId="94"/>
    <cellStyle name="Followed Hyperlink" xfId="95"/>
    <cellStyle name="Poznámka" xfId="96"/>
    <cellStyle name="Prepojená bunka" xfId="97"/>
    <cellStyle name="Riadok - mn. - ks" xfId="98"/>
    <cellStyle name="Riadok - text" xfId="99"/>
    <cellStyle name="Spolu" xfId="100"/>
    <cellStyle name="Styl 1" xfId="101"/>
    <cellStyle name="Styl 1 2" xfId="102"/>
    <cellStyle name="Štýl 1" xfId="103"/>
    <cellStyle name="Tab" xfId="104"/>
    <cellStyle name="Text upozornění" xfId="105"/>
    <cellStyle name="Text upozornenia" xfId="106"/>
    <cellStyle name="Titul" xfId="107"/>
    <cellStyle name="Vstup" xfId="108"/>
    <cellStyle name="Výpočet" xfId="109"/>
    <cellStyle name="Výstup" xfId="110"/>
    <cellStyle name="Vysvětlující text" xfId="111"/>
    <cellStyle name="Vysvetľujúci text" xfId="112"/>
    <cellStyle name="Zlá" xfId="113"/>
    <cellStyle name="Zvýraznění 1" xfId="114"/>
    <cellStyle name="Zvýraznění 2" xfId="115"/>
    <cellStyle name="Zvýraznění 3" xfId="116"/>
    <cellStyle name="Zvýraznění 4" xfId="117"/>
    <cellStyle name="Zvýraznění 5" xfId="118"/>
    <cellStyle name="Zvýraznění 6" xfId="119"/>
    <cellStyle name="Zvýraznenie1" xfId="120"/>
    <cellStyle name="Zvýraznenie2" xfId="121"/>
    <cellStyle name="Zvýraznenie3" xfId="122"/>
    <cellStyle name="Zvýraznenie4" xfId="123"/>
    <cellStyle name="Zvýraznenie5" xfId="124"/>
    <cellStyle name="Zvýraznenie6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Layout" zoomScaleNormal="160" workbookViewId="0" topLeftCell="A1">
      <selection activeCell="K60" sqref="K60"/>
    </sheetView>
  </sheetViews>
  <sheetFormatPr defaultColWidth="9.00390625" defaultRowHeight="12.75"/>
  <cols>
    <col min="1" max="1" width="3.625" style="0" customWidth="1"/>
    <col min="3" max="3" width="106.25390625" style="0" customWidth="1"/>
  </cols>
  <sheetData>
    <row r="1" ht="18">
      <c r="A1" s="119" t="s">
        <v>62</v>
      </c>
    </row>
    <row r="3" spans="1:4" ht="24.75" customHeight="1">
      <c r="A3" s="118" t="s">
        <v>66</v>
      </c>
      <c r="B3" s="268" t="s">
        <v>63</v>
      </c>
      <c r="C3" t="s">
        <v>12</v>
      </c>
      <c r="D3" s="117"/>
    </row>
    <row r="4" spans="1:4" ht="24.75" customHeight="1">
      <c r="A4" s="118"/>
      <c r="D4" s="117"/>
    </row>
    <row r="5" spans="1:4" ht="24.75" customHeight="1">
      <c r="A5" s="118" t="s">
        <v>66</v>
      </c>
      <c r="B5" s="268" t="s">
        <v>64</v>
      </c>
      <c r="C5" t="s">
        <v>61</v>
      </c>
      <c r="D5" s="117"/>
    </row>
    <row r="6" spans="1:4" ht="24.75" customHeight="1">
      <c r="A6" s="118"/>
      <c r="D6" s="117"/>
    </row>
    <row r="7" spans="1:4" ht="24.75" customHeight="1">
      <c r="A7" s="269" t="s">
        <v>66</v>
      </c>
      <c r="B7" s="268" t="s">
        <v>65</v>
      </c>
      <c r="C7" s="192" t="s">
        <v>147</v>
      </c>
      <c r="D7" s="117"/>
    </row>
    <row r="8" ht="12.75">
      <c r="D8" s="1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&amp;CRekonštrukcia mosta cez rieku Ondava medzi obcami Nižný Hrušov a Dlhé Klčovo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49"/>
  <sheetViews>
    <sheetView showGridLines="0" tabSelected="1" view="pageLayout" zoomScaleNormal="80" zoomScaleSheetLayoutView="100" workbookViewId="0" topLeftCell="A1">
      <selection activeCell="K60" sqref="K60"/>
    </sheetView>
  </sheetViews>
  <sheetFormatPr defaultColWidth="9.00390625" defaultRowHeight="12.75"/>
  <cols>
    <col min="1" max="1" width="56.25390625" style="5" customWidth="1"/>
    <col min="2" max="2" width="18.125" style="6" customWidth="1"/>
    <col min="3" max="3" width="19.25390625" style="6" customWidth="1"/>
    <col min="4" max="4" width="9.125" style="4" customWidth="1"/>
    <col min="5" max="5" width="13.125" style="5" bestFit="1" customWidth="1"/>
    <col min="6" max="16384" width="9.125" style="5" customWidth="1"/>
  </cols>
  <sheetData>
    <row r="1" spans="1:3" ht="15.75">
      <c r="A1" s="281" t="s">
        <v>11</v>
      </c>
      <c r="B1" s="281"/>
      <c r="C1" s="281"/>
    </row>
    <row r="2" ht="12.75">
      <c r="A2" s="5" t="s">
        <v>16</v>
      </c>
    </row>
    <row r="3" ht="12.75">
      <c r="A3" t="s">
        <v>40</v>
      </c>
    </row>
    <row r="4" ht="12.75">
      <c r="A4" s="5" t="s">
        <v>78</v>
      </c>
    </row>
    <row r="5" ht="12.75">
      <c r="A5" s="5" t="s">
        <v>39</v>
      </c>
    </row>
    <row r="6" ht="12.75">
      <c r="A6" s="5" t="s">
        <v>153</v>
      </c>
    </row>
    <row r="7" ht="12.75">
      <c r="A7" s="5" t="s">
        <v>152</v>
      </c>
    </row>
    <row r="9" ht="26.25" customHeight="1">
      <c r="C9" s="3" t="s">
        <v>18</v>
      </c>
    </row>
    <row r="10" ht="12.75">
      <c r="A10" s="5" t="s">
        <v>12</v>
      </c>
    </row>
    <row r="12" spans="1:3" ht="12.75">
      <c r="A12" s="277" t="s">
        <v>127</v>
      </c>
      <c r="B12" s="277"/>
      <c r="C12" s="277"/>
    </row>
    <row r="13" spans="1:3" ht="12.75">
      <c r="A13" s="277"/>
      <c r="B13" s="277"/>
      <c r="C13" s="277"/>
    </row>
    <row r="14" spans="1:4" s="8" customFormat="1" ht="18.75" customHeight="1" hidden="1">
      <c r="A14" s="279" t="s">
        <v>20</v>
      </c>
      <c r="B14" s="50" t="s">
        <v>51</v>
      </c>
      <c r="C14" s="50" t="s">
        <v>10</v>
      </c>
      <c r="D14" s="7"/>
    </row>
    <row r="15" spans="1:4" s="10" customFormat="1" ht="18.75" customHeight="1" hidden="1">
      <c r="A15" s="282"/>
      <c r="B15" s="51" t="s">
        <v>32</v>
      </c>
      <c r="C15" s="51" t="s">
        <v>32</v>
      </c>
      <c r="D15" s="9"/>
    </row>
    <row r="16" spans="1:4" s="10" customFormat="1" ht="24" customHeight="1" hidden="1">
      <c r="A16" s="52"/>
      <c r="B16" s="53"/>
      <c r="C16" s="53"/>
      <c r="D16" s="9"/>
    </row>
    <row r="17" spans="1:4" s="12" customFormat="1" ht="27.75" customHeight="1" hidden="1">
      <c r="A17" s="54" t="s">
        <v>22</v>
      </c>
      <c r="B17" s="18" t="e">
        <f>('I_9 stavebna cast'!#REF!+'I_9 stavebna cast'!#REF!+'I_9 stavebna cast'!K10+'I_9 stavebna cast'!#REF!)/1000</f>
        <v>#REF!</v>
      </c>
      <c r="C17" s="18" t="e">
        <f>SUM(B17:B17)</f>
        <v>#REF!</v>
      </c>
      <c r="D17" s="11"/>
    </row>
    <row r="18" spans="1:5" s="12" customFormat="1" ht="29.25" customHeight="1" hidden="1">
      <c r="A18" s="52" t="s">
        <v>50</v>
      </c>
      <c r="B18" s="19" t="e">
        <f>('I_9 stavebna cast'!#REF!+'I_9 stavebna cast'!#REF!+'I_9 stavebna cast'!#REF!+'I_9 stavebna cast'!#REF!+'I_9 stavebna cast'!#REF!+'I_9 stavebna cast'!#REF!+'I_9 stavebna cast'!#REF!)/1000</f>
        <v>#REF!</v>
      </c>
      <c r="C18" s="18" t="e">
        <f>SUM(B18:B18)</f>
        <v>#REF!</v>
      </c>
      <c r="D18" s="11"/>
      <c r="E18" s="41"/>
    </row>
    <row r="19" spans="1:4" s="12" customFormat="1" ht="18" customHeight="1" hidden="1">
      <c r="A19" s="54" t="s">
        <v>57</v>
      </c>
      <c r="B19" s="18">
        <v>0</v>
      </c>
      <c r="C19" s="18">
        <f>SUM(B19:B19)</f>
        <v>0</v>
      </c>
      <c r="D19" s="11"/>
    </row>
    <row r="20" spans="1:4" s="12" customFormat="1" ht="21.75" customHeight="1" hidden="1">
      <c r="A20" s="55" t="s">
        <v>21</v>
      </c>
      <c r="B20" s="19">
        <v>0</v>
      </c>
      <c r="C20" s="18">
        <f>SUM(B20:B20)</f>
        <v>0</v>
      </c>
      <c r="D20" s="11"/>
    </row>
    <row r="21" spans="1:4" s="12" customFormat="1" ht="12.75" customHeight="1" hidden="1">
      <c r="A21" s="56"/>
      <c r="B21" s="28"/>
      <c r="C21" s="28"/>
      <c r="D21" s="11"/>
    </row>
    <row r="22" spans="1:4" s="8" customFormat="1" ht="14.25" customHeight="1" hidden="1">
      <c r="A22" s="57" t="s">
        <v>38</v>
      </c>
      <c r="B22" s="29" t="e">
        <f>SUM(B17:B20)</f>
        <v>#REF!</v>
      </c>
      <c r="C22" s="29" t="e">
        <f>SUM(C17:C20)</f>
        <v>#REF!</v>
      </c>
      <c r="D22" s="7"/>
    </row>
    <row r="23" ht="21.75" customHeight="1" hidden="1"/>
    <row r="24" spans="1:3" ht="15.75" customHeight="1" hidden="1">
      <c r="A24" s="277" t="s">
        <v>56</v>
      </c>
      <c r="B24" s="277"/>
      <c r="C24" s="277"/>
    </row>
    <row r="25" spans="1:3" ht="19.5" customHeight="1" hidden="1">
      <c r="A25" s="278"/>
      <c r="B25" s="278"/>
      <c r="C25" s="278"/>
    </row>
    <row r="26" spans="1:3" ht="16.5" customHeight="1" hidden="1">
      <c r="A26" s="279" t="s">
        <v>20</v>
      </c>
      <c r="B26" s="50" t="s">
        <v>51</v>
      </c>
      <c r="C26" s="50" t="s">
        <v>10</v>
      </c>
    </row>
    <row r="27" spans="1:3" ht="20.25" customHeight="1" hidden="1">
      <c r="A27" s="280"/>
      <c r="B27" s="51" t="s">
        <v>32</v>
      </c>
      <c r="C27" s="51" t="s">
        <v>32</v>
      </c>
    </row>
    <row r="28" spans="1:4" s="10" customFormat="1" ht="15" customHeight="1" hidden="1">
      <c r="A28" s="52"/>
      <c r="B28" s="53"/>
      <c r="C28" s="53"/>
      <c r="D28" s="9"/>
    </row>
    <row r="29" spans="1:4" s="12" customFormat="1" ht="19.5" customHeight="1" hidden="1">
      <c r="A29" s="54" t="s">
        <v>22</v>
      </c>
      <c r="B29" s="18">
        <v>0</v>
      </c>
      <c r="C29" s="18">
        <f>SUM(B29:B29)</f>
        <v>0</v>
      </c>
      <c r="D29" s="11"/>
    </row>
    <row r="30" spans="1:4" s="12" customFormat="1" ht="12.75" customHeight="1" hidden="1">
      <c r="A30" s="54" t="s">
        <v>50</v>
      </c>
      <c r="B30" s="19" t="e">
        <f>'I_9 stavebna cast'!#REF!+'I_9 stavebna cast'!#REF!+'I_9 stavebna cast'!#REF!+'I_9 stavebna cast'!#REF!+'I_9 stavebna cast'!#REF!+'I_9 stavebna cast'!#REF!+'I_9 stavebna cast'!#REF!</f>
        <v>#REF!</v>
      </c>
      <c r="C30" s="18" t="e">
        <f>SUM(B30:B30)</f>
        <v>#REF!</v>
      </c>
      <c r="D30" s="11"/>
    </row>
    <row r="31" spans="1:4" s="12" customFormat="1" ht="15" customHeight="1" hidden="1">
      <c r="A31" s="54" t="s">
        <v>57</v>
      </c>
      <c r="B31" s="18">
        <v>0</v>
      </c>
      <c r="C31" s="18">
        <f>SUM(B31:B31)</f>
        <v>0</v>
      </c>
      <c r="D31" s="11"/>
    </row>
    <row r="32" spans="1:4" s="12" customFormat="1" ht="21.75" customHeight="1" hidden="1">
      <c r="A32" s="54" t="s">
        <v>21</v>
      </c>
      <c r="B32" s="19">
        <v>0</v>
      </c>
      <c r="C32" s="18">
        <f>SUM(B32:B32)</f>
        <v>0</v>
      </c>
      <c r="D32" s="11"/>
    </row>
    <row r="33" spans="1:4" s="10" customFormat="1" ht="15.75" customHeight="1" hidden="1">
      <c r="A33" s="52"/>
      <c r="B33" s="28"/>
      <c r="C33" s="28"/>
      <c r="D33" s="9"/>
    </row>
    <row r="34" spans="1:3" ht="12.75" customHeight="1" hidden="1">
      <c r="A34" s="57" t="s">
        <v>38</v>
      </c>
      <c r="B34" s="29" t="e">
        <f>SUM(B29:B32)</f>
        <v>#REF!</v>
      </c>
      <c r="C34" s="29" t="e">
        <f>SUM(C29:C32)</f>
        <v>#REF!</v>
      </c>
    </row>
    <row r="35" ht="17.25" customHeight="1" hidden="1"/>
    <row r="36" spans="1:3" ht="18" customHeight="1" hidden="1">
      <c r="A36" s="277" t="s">
        <v>58</v>
      </c>
      <c r="B36" s="277"/>
      <c r="C36" s="277"/>
    </row>
    <row r="37" spans="1:3" ht="15.75" customHeight="1" hidden="1">
      <c r="A37" s="278"/>
      <c r="B37" s="278"/>
      <c r="C37" s="278"/>
    </row>
    <row r="38" spans="1:3" ht="15">
      <c r="A38" s="279" t="s">
        <v>20</v>
      </c>
      <c r="B38" s="50" t="s">
        <v>51</v>
      </c>
      <c r="C38" s="50" t="s">
        <v>10</v>
      </c>
    </row>
    <row r="39" spans="1:3" ht="12.75" customHeight="1">
      <c r="A39" s="280"/>
      <c r="B39" s="51" t="s">
        <v>32</v>
      </c>
      <c r="C39" s="51" t="s">
        <v>32</v>
      </c>
    </row>
    <row r="40" spans="1:4" s="10" customFormat="1" ht="3" customHeight="1">
      <c r="A40" s="52"/>
      <c r="B40" s="53"/>
      <c r="C40" s="53"/>
      <c r="D40" s="9"/>
    </row>
    <row r="41" spans="1:4" s="12" customFormat="1" ht="25.5" customHeight="1">
      <c r="A41" s="54" t="s">
        <v>22</v>
      </c>
      <c r="B41" s="18">
        <f>'I_9 stavebna cast'!K10/1000</f>
        <v>458.2</v>
      </c>
      <c r="C41" s="120">
        <f>B41</f>
        <v>458.2</v>
      </c>
      <c r="D41" s="11"/>
    </row>
    <row r="42" spans="1:4" s="12" customFormat="1" ht="25.5" customHeight="1">
      <c r="A42" s="54" t="s">
        <v>50</v>
      </c>
      <c r="B42" s="19">
        <f>'I_9 stavebna cast'!K41/1000</f>
        <v>834.18</v>
      </c>
      <c r="C42" s="121">
        <f>B42</f>
        <v>834.18</v>
      </c>
      <c r="D42" s="11"/>
    </row>
    <row r="43" spans="1:3" ht="15">
      <c r="A43" s="57" t="s">
        <v>154</v>
      </c>
      <c r="B43" s="29">
        <f>SUM(B41:B42)</f>
        <v>1292.38</v>
      </c>
      <c r="C43" s="122">
        <f>SUM(C41:C42)</f>
        <v>1292.38</v>
      </c>
    </row>
    <row r="45" spans="2:4" s="44" customFormat="1" ht="12.75">
      <c r="B45" s="43"/>
      <c r="C45" s="43"/>
      <c r="D45" s="42"/>
    </row>
    <row r="46" spans="2:4" s="44" customFormat="1" ht="12.75">
      <c r="B46" s="43"/>
      <c r="C46" s="43"/>
      <c r="D46" s="42"/>
    </row>
    <row r="47" spans="1:4" s="44" customFormat="1" ht="12.75">
      <c r="A47" s="277"/>
      <c r="B47" s="277"/>
      <c r="C47" s="277"/>
      <c r="D47" s="42"/>
    </row>
    <row r="48" spans="1:4" s="44" customFormat="1" ht="12.75">
      <c r="A48" s="277"/>
      <c r="B48" s="277"/>
      <c r="C48" s="277"/>
      <c r="D48" s="42"/>
    </row>
    <row r="49" spans="2:4" s="44" customFormat="1" ht="12.75">
      <c r="B49" s="43"/>
      <c r="C49" s="43"/>
      <c r="D49" s="42"/>
    </row>
  </sheetData>
  <sheetProtection/>
  <mergeCells count="8">
    <mergeCell ref="A47:C48"/>
    <mergeCell ref="A36:C37"/>
    <mergeCell ref="A38:A39"/>
    <mergeCell ref="A1:C1"/>
    <mergeCell ref="A14:A15"/>
    <mergeCell ref="A26:A27"/>
    <mergeCell ref="A24:C25"/>
    <mergeCell ref="A12:C13"/>
  </mergeCells>
  <printOptions horizontalCentered="1"/>
  <pageMargins left="0.7" right="0.7" top="0.75" bottom="0.75" header="0.3" footer="0.3"/>
  <pageSetup firstPageNumber="2" useFirstPageNumber="1" horizontalDpi="600" verticalDpi="600" orientation="landscape" paperSize="9" r:id="rId1"/>
  <headerFooter>
    <oddHeader>&amp;CRekonštrukcia mosta cez rieku Ondava medzi obcami Nižný Hrušov a Dlhé Klčovo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abSelected="1" view="pageLayout" zoomScaleSheetLayoutView="115" workbookViewId="0" topLeftCell="A1">
      <selection activeCell="K60" sqref="K60"/>
    </sheetView>
  </sheetViews>
  <sheetFormatPr defaultColWidth="9.00390625" defaultRowHeight="12.75"/>
  <cols>
    <col min="2" max="2" width="38.75390625" style="36" customWidth="1"/>
    <col min="4" max="4" width="16.625" style="0" customWidth="1"/>
    <col min="5" max="5" width="18.00390625" style="33" customWidth="1"/>
    <col min="7" max="7" width="11.75390625" style="0" bestFit="1" customWidth="1"/>
  </cols>
  <sheetData>
    <row r="1" spans="1:5" ht="15.75">
      <c r="A1" s="34" t="s">
        <v>61</v>
      </c>
      <c r="B1" s="35"/>
      <c r="E1" s="61" t="s">
        <v>19</v>
      </c>
    </row>
    <row r="3" spans="1:2" ht="15">
      <c r="A3" s="276" t="s">
        <v>156</v>
      </c>
      <c r="B3" s="169" t="s">
        <v>128</v>
      </c>
    </row>
    <row r="4" ht="13.5" thickBot="1"/>
    <row r="5" spans="1:5" ht="51.75" thickBot="1">
      <c r="A5" s="47" t="s">
        <v>24</v>
      </c>
      <c r="B5" s="48" t="s">
        <v>25</v>
      </c>
      <c r="C5" s="58" t="s">
        <v>150</v>
      </c>
      <c r="D5" s="58" t="s">
        <v>149</v>
      </c>
      <c r="E5" s="59" t="s">
        <v>60</v>
      </c>
    </row>
    <row r="6" spans="1:5" ht="25.5" customHeight="1">
      <c r="A6" s="30" t="s">
        <v>42</v>
      </c>
      <c r="B6" s="168" t="s">
        <v>151</v>
      </c>
      <c r="C6" s="46">
        <v>2111</v>
      </c>
      <c r="D6" s="46" t="s">
        <v>59</v>
      </c>
      <c r="E6" s="49">
        <f>'I_9 stavebna cast'!K10</f>
        <v>458201.3</v>
      </c>
    </row>
    <row r="7" spans="1:7" ht="13.5" thickBot="1">
      <c r="A7" s="31" t="s">
        <v>41</v>
      </c>
      <c r="B7" s="167" t="s">
        <v>148</v>
      </c>
      <c r="C7" s="45">
        <v>2141</v>
      </c>
      <c r="D7" s="45" t="s">
        <v>59</v>
      </c>
      <c r="E7" s="49">
        <f>'I_9 stavebna cast'!K41</f>
        <v>834175</v>
      </c>
      <c r="G7" s="32"/>
    </row>
    <row r="8" spans="1:5" ht="25.5" customHeight="1" thickBot="1">
      <c r="A8" s="283" t="s">
        <v>154</v>
      </c>
      <c r="B8" s="284"/>
      <c r="C8" s="284"/>
      <c r="D8" s="285"/>
      <c r="E8" s="60">
        <f>SUM(E6:E7)</f>
        <v>1292376.3</v>
      </c>
    </row>
    <row r="9" ht="13.5" customHeight="1"/>
    <row r="10" ht="13.5" customHeight="1"/>
    <row r="11" ht="13.5" customHeight="1"/>
    <row r="12" ht="13.5" customHeight="1"/>
    <row r="13" ht="13.5" customHeight="1"/>
  </sheetData>
  <sheetProtection/>
  <mergeCells count="1">
    <mergeCell ref="A8:D8"/>
  </mergeCells>
  <printOptions/>
  <pageMargins left="0.7" right="0.7" top="0.75" bottom="0.75" header="0.3" footer="0.3"/>
  <pageSetup firstPageNumber="3" useFirstPageNumber="1" horizontalDpi="600" verticalDpi="600" orientation="landscape" paperSize="9" r:id="rId1"/>
  <headerFooter>
    <oddHeader>&amp;CRekonštrukcia mosta cez rieku Ondava medzi obcami Nižný Hrušov a Dlhé Klčovo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70"/>
  <sheetViews>
    <sheetView showGridLines="0" tabSelected="1" view="pageBreakPreview" zoomScale="80" zoomScaleSheetLayoutView="80" workbookViewId="0" topLeftCell="A34">
      <selection activeCell="K60" sqref="K60"/>
    </sheetView>
  </sheetViews>
  <sheetFormatPr defaultColWidth="9.00390625" defaultRowHeight="12.75"/>
  <cols>
    <col min="1" max="1" width="10.125" style="63" customWidth="1"/>
    <col min="2" max="2" width="8.75390625" style="63" customWidth="1"/>
    <col min="3" max="3" width="41.75390625" style="64" customWidth="1"/>
    <col min="4" max="4" width="5.375" style="63" customWidth="1"/>
    <col min="5" max="5" width="9.625" style="194" customWidth="1"/>
    <col min="6" max="6" width="1.12109375" style="67" customWidth="1"/>
    <col min="7" max="7" width="14.125" style="66" customWidth="1"/>
    <col min="8" max="8" width="0.875" style="67" customWidth="1"/>
    <col min="9" max="9" width="13.25390625" style="72" customWidth="1"/>
    <col min="10" max="10" width="1.37890625" style="73" customWidth="1"/>
    <col min="11" max="11" width="16.125" style="73" customWidth="1"/>
    <col min="12" max="12" width="1.37890625" style="74" customWidth="1"/>
    <col min="13" max="13" width="33.625" style="75" customWidth="1"/>
    <col min="14" max="14" width="8.875" style="1" customWidth="1"/>
    <col min="15" max="15" width="16.375" style="14" bestFit="1" customWidth="1"/>
    <col min="16" max="17" width="9.125" style="1" customWidth="1"/>
    <col min="18" max="18" width="17.125" style="1" customWidth="1"/>
    <col min="19" max="16384" width="9.125" style="1" customWidth="1"/>
  </cols>
  <sheetData>
    <row r="1" spans="1:13" ht="18">
      <c r="A1" s="62" t="s">
        <v>43</v>
      </c>
      <c r="C1" s="63"/>
      <c r="D1" s="64"/>
      <c r="E1" s="193"/>
      <c r="F1" s="65"/>
      <c r="I1" s="68"/>
      <c r="J1" s="69"/>
      <c r="K1" s="69"/>
      <c r="L1" s="70"/>
      <c r="M1" s="70"/>
    </row>
    <row r="2" spans="1:15" s="13" customFormat="1" ht="15">
      <c r="A2" s="288" t="s">
        <v>124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71" t="s">
        <v>45</v>
      </c>
      <c r="O2" s="16"/>
    </row>
    <row r="3" ht="13.5" thickBot="1"/>
    <row r="4" spans="1:13" ht="26.25" thickBot="1">
      <c r="A4" s="76" t="s">
        <v>20</v>
      </c>
      <c r="B4" s="77"/>
      <c r="C4" s="78" t="s">
        <v>25</v>
      </c>
      <c r="D4" s="78"/>
      <c r="E4" s="290" t="s">
        <v>0</v>
      </c>
      <c r="F4" s="291"/>
      <c r="G4" s="292" t="s">
        <v>1</v>
      </c>
      <c r="H4" s="293"/>
      <c r="I4" s="294" t="s">
        <v>34</v>
      </c>
      <c r="J4" s="295"/>
      <c r="K4" s="295"/>
      <c r="L4" s="296"/>
      <c r="M4" s="78" t="s">
        <v>15</v>
      </c>
    </row>
    <row r="5" spans="1:13" ht="39" thickBot="1">
      <c r="A5" s="79" t="s">
        <v>31</v>
      </c>
      <c r="B5" s="80" t="s">
        <v>24</v>
      </c>
      <c r="C5" s="81" t="s">
        <v>147</v>
      </c>
      <c r="D5" s="81"/>
      <c r="E5" s="297" t="s">
        <v>26</v>
      </c>
      <c r="F5" s="298"/>
      <c r="G5" s="286" t="s">
        <v>33</v>
      </c>
      <c r="H5" s="287"/>
      <c r="I5" s="286" t="s">
        <v>35</v>
      </c>
      <c r="J5" s="287"/>
      <c r="K5" s="286" t="s">
        <v>36</v>
      </c>
      <c r="L5" s="287"/>
      <c r="M5" s="82" t="s">
        <v>14</v>
      </c>
    </row>
    <row r="6" spans="1:13" ht="12.75">
      <c r="A6" s="83"/>
      <c r="B6" s="84"/>
      <c r="C6" s="74"/>
      <c r="D6" s="84"/>
      <c r="E6" s="195"/>
      <c r="G6" s="72"/>
      <c r="M6" s="85"/>
    </row>
    <row r="7" spans="1:15" s="2" customFormat="1" ht="12.75" thickBot="1">
      <c r="A7" s="86"/>
      <c r="B7" s="87"/>
      <c r="C7" s="88"/>
      <c r="D7" s="87"/>
      <c r="E7" s="196"/>
      <c r="F7" s="89"/>
      <c r="G7" s="90"/>
      <c r="H7" s="89"/>
      <c r="I7" s="90"/>
      <c r="J7" s="91"/>
      <c r="K7" s="91"/>
      <c r="L7" s="88"/>
      <c r="M7" s="92"/>
      <c r="O7" s="15"/>
    </row>
    <row r="8" spans="1:15" s="2" customFormat="1" ht="15.75" thickBot="1">
      <c r="A8" s="93" t="s">
        <v>22</v>
      </c>
      <c r="B8" s="94"/>
      <c r="C8" s="95"/>
      <c r="D8" s="87"/>
      <c r="E8" s="196"/>
      <c r="F8" s="89"/>
      <c r="G8" s="90"/>
      <c r="H8" s="89"/>
      <c r="I8" s="90"/>
      <c r="J8" s="91"/>
      <c r="K8" s="96"/>
      <c r="L8" s="88"/>
      <c r="M8" s="92"/>
      <c r="O8" s="15"/>
    </row>
    <row r="9" spans="1:15" s="2" customFormat="1" ht="15.75" thickBot="1">
      <c r="A9" s="93"/>
      <c r="B9" s="94"/>
      <c r="C9" s="176"/>
      <c r="D9" s="87"/>
      <c r="E9" s="196"/>
      <c r="F9" s="89"/>
      <c r="G9" s="90"/>
      <c r="H9" s="89"/>
      <c r="I9" s="90"/>
      <c r="J9" s="91"/>
      <c r="K9" s="96"/>
      <c r="L9" s="88"/>
      <c r="M9" s="92"/>
      <c r="O9" s="15"/>
    </row>
    <row r="10" spans="1:13" ht="24.75" customHeight="1" thickBot="1">
      <c r="A10" s="170"/>
      <c r="B10" s="171" t="s">
        <v>42</v>
      </c>
      <c r="C10" s="142" t="s">
        <v>151</v>
      </c>
      <c r="D10" s="78" t="s">
        <v>2</v>
      </c>
      <c r="E10" s="197">
        <f>E25</f>
        <v>2119</v>
      </c>
      <c r="F10" s="97"/>
      <c r="G10" s="98">
        <f>K10/E10</f>
        <v>216.235</v>
      </c>
      <c r="H10" s="99"/>
      <c r="I10" s="98"/>
      <c r="J10" s="111"/>
      <c r="K10" s="100">
        <f>SUM(K11:L36)</f>
        <v>458201.3</v>
      </c>
      <c r="L10" s="112"/>
      <c r="M10" s="113" t="s">
        <v>37</v>
      </c>
    </row>
    <row r="11" spans="1:15" s="249" customFormat="1" ht="19.5" customHeight="1">
      <c r="A11" s="239" t="s">
        <v>27</v>
      </c>
      <c r="B11" s="240"/>
      <c r="C11" s="210" t="s">
        <v>28</v>
      </c>
      <c r="D11" s="241"/>
      <c r="E11" s="242"/>
      <c r="F11" s="243"/>
      <c r="G11" s="244"/>
      <c r="H11" s="243"/>
      <c r="I11" s="244"/>
      <c r="J11" s="245"/>
      <c r="K11" s="246">
        <f>SUM(I12:I13)</f>
        <v>28575</v>
      </c>
      <c r="L11" s="247"/>
      <c r="M11" s="248"/>
      <c r="O11" s="250"/>
    </row>
    <row r="12" spans="1:14" ht="25.5" customHeight="1">
      <c r="A12" s="133"/>
      <c r="B12" s="101"/>
      <c r="C12" s="114" t="s">
        <v>23</v>
      </c>
      <c r="D12" s="103" t="s">
        <v>2</v>
      </c>
      <c r="E12" s="198">
        <v>1080</v>
      </c>
      <c r="F12" s="104"/>
      <c r="G12" s="105">
        <v>22</v>
      </c>
      <c r="H12" s="106"/>
      <c r="I12" s="105">
        <f>E12*G12</f>
        <v>23760</v>
      </c>
      <c r="J12" s="107"/>
      <c r="K12" s="115"/>
      <c r="L12" s="109"/>
      <c r="M12" s="110" t="s">
        <v>74</v>
      </c>
      <c r="N12" s="123"/>
    </row>
    <row r="13" spans="1:13" ht="36.75" customHeight="1">
      <c r="A13" s="134"/>
      <c r="B13" s="135"/>
      <c r="C13" s="102" t="s">
        <v>54</v>
      </c>
      <c r="D13" s="103" t="s">
        <v>2</v>
      </c>
      <c r="E13" s="198">
        <f>120+1806</f>
        <v>1926</v>
      </c>
      <c r="F13" s="104"/>
      <c r="G13" s="105">
        <v>2.5</v>
      </c>
      <c r="H13" s="106"/>
      <c r="I13" s="105">
        <f>E13*G13</f>
        <v>4815</v>
      </c>
      <c r="J13" s="107"/>
      <c r="K13" s="108"/>
      <c r="L13" s="109"/>
      <c r="M13" s="110" t="s">
        <v>138</v>
      </c>
    </row>
    <row r="14" spans="1:15" s="249" customFormat="1" ht="19.5" customHeight="1">
      <c r="A14" s="251" t="s">
        <v>67</v>
      </c>
      <c r="B14" s="252"/>
      <c r="C14" s="253" t="s">
        <v>81</v>
      </c>
      <c r="D14" s="254"/>
      <c r="E14" s="255"/>
      <c r="F14" s="256"/>
      <c r="G14" s="224"/>
      <c r="H14" s="256"/>
      <c r="I14" s="224"/>
      <c r="J14" s="257"/>
      <c r="K14" s="258">
        <f>I15</f>
        <v>14480</v>
      </c>
      <c r="L14" s="259"/>
      <c r="M14" s="260"/>
      <c r="O14" s="250"/>
    </row>
    <row r="15" spans="1:13" ht="19.5" customHeight="1">
      <c r="A15" s="172"/>
      <c r="B15" s="173"/>
      <c r="C15" s="102" t="s">
        <v>68</v>
      </c>
      <c r="D15" s="103" t="s">
        <v>2</v>
      </c>
      <c r="E15" s="199">
        <v>3620</v>
      </c>
      <c r="F15" s="125"/>
      <c r="G15" s="105">
        <v>4</v>
      </c>
      <c r="H15" s="126"/>
      <c r="I15" s="127">
        <f>G15*E15</f>
        <v>14480</v>
      </c>
      <c r="J15" s="125"/>
      <c r="K15" s="128"/>
      <c r="L15" s="124"/>
      <c r="M15" s="116" t="s">
        <v>69</v>
      </c>
    </row>
    <row r="16" spans="1:15" s="249" customFormat="1" ht="19.5" customHeight="1">
      <c r="A16" s="208" t="s">
        <v>7</v>
      </c>
      <c r="B16" s="209"/>
      <c r="C16" s="229" t="s">
        <v>82</v>
      </c>
      <c r="D16" s="211"/>
      <c r="E16" s="212"/>
      <c r="F16" s="213"/>
      <c r="G16" s="214"/>
      <c r="H16" s="213"/>
      <c r="I16" s="214"/>
      <c r="J16" s="215"/>
      <c r="K16" s="216">
        <f>I17</f>
        <v>6940.8</v>
      </c>
      <c r="L16" s="217"/>
      <c r="M16" s="218"/>
      <c r="O16" s="250"/>
    </row>
    <row r="17" spans="1:14" ht="25.5" customHeight="1">
      <c r="A17" s="133"/>
      <c r="B17" s="101"/>
      <c r="C17" s="102" t="s">
        <v>30</v>
      </c>
      <c r="D17" s="103" t="s">
        <v>2</v>
      </c>
      <c r="E17" s="198">
        <v>1928</v>
      </c>
      <c r="F17" s="104"/>
      <c r="G17" s="105">
        <v>3.6</v>
      </c>
      <c r="H17" s="106"/>
      <c r="I17" s="105">
        <f>E17*G17</f>
        <v>6940.8</v>
      </c>
      <c r="J17" s="107"/>
      <c r="K17" s="108"/>
      <c r="L17" s="109"/>
      <c r="M17" s="110" t="s">
        <v>129</v>
      </c>
      <c r="N17" s="123"/>
    </row>
    <row r="18" spans="1:15" s="249" customFormat="1" ht="19.5" customHeight="1">
      <c r="A18" s="208" t="s">
        <v>29</v>
      </c>
      <c r="B18" s="209"/>
      <c r="C18" s="229" t="s">
        <v>83</v>
      </c>
      <c r="D18" s="211"/>
      <c r="E18" s="212"/>
      <c r="F18" s="213"/>
      <c r="G18" s="214"/>
      <c r="H18" s="213"/>
      <c r="I18" s="214"/>
      <c r="J18" s="215"/>
      <c r="K18" s="216">
        <f>SUM(I19:I21)</f>
        <v>103192.8</v>
      </c>
      <c r="L18" s="217"/>
      <c r="M18" s="218"/>
      <c r="O18" s="250"/>
    </row>
    <row r="19" spans="1:13" ht="25.5" customHeight="1">
      <c r="A19" s="134"/>
      <c r="B19" s="135"/>
      <c r="C19" s="37" t="s">
        <v>130</v>
      </c>
      <c r="D19" s="22" t="s">
        <v>2</v>
      </c>
      <c r="E19" s="40">
        <v>3889</v>
      </c>
      <c r="F19" s="23"/>
      <c r="G19" s="24">
        <v>0.5</v>
      </c>
      <c r="H19" s="25"/>
      <c r="I19" s="24">
        <f>G19*E19</f>
        <v>1944.5</v>
      </c>
      <c r="J19" s="26"/>
      <c r="K19" s="20"/>
      <c r="L19" s="27"/>
      <c r="M19" s="21" t="s">
        <v>131</v>
      </c>
    </row>
    <row r="20" spans="1:18" ht="27" customHeight="1">
      <c r="A20" s="134"/>
      <c r="B20" s="135"/>
      <c r="C20" s="102" t="s">
        <v>8</v>
      </c>
      <c r="D20" s="103" t="s">
        <v>4</v>
      </c>
      <c r="E20" s="198">
        <f>3774*0.5</f>
        <v>1887</v>
      </c>
      <c r="F20" s="104"/>
      <c r="G20" s="105">
        <v>22.9</v>
      </c>
      <c r="H20" s="106"/>
      <c r="I20" s="105">
        <f>E20*G20</f>
        <v>43212.3</v>
      </c>
      <c r="J20" s="107"/>
      <c r="K20" s="108"/>
      <c r="L20" s="109"/>
      <c r="M20" s="110" t="s">
        <v>132</v>
      </c>
      <c r="R20" s="123"/>
    </row>
    <row r="21" spans="1:14" ht="22.5" customHeight="1">
      <c r="A21" s="134"/>
      <c r="B21" s="135"/>
      <c r="C21" s="102" t="s">
        <v>13</v>
      </c>
      <c r="D21" s="103" t="s">
        <v>4</v>
      </c>
      <c r="E21" s="198">
        <v>5276</v>
      </c>
      <c r="F21" s="104"/>
      <c r="G21" s="105">
        <v>11</v>
      </c>
      <c r="H21" s="106"/>
      <c r="I21" s="105">
        <f>E21*G21</f>
        <v>58036</v>
      </c>
      <c r="J21" s="107"/>
      <c r="K21" s="115"/>
      <c r="L21" s="109"/>
      <c r="M21" s="110" t="s">
        <v>47</v>
      </c>
      <c r="N21" s="123"/>
    </row>
    <row r="22" spans="1:15" s="249" customFormat="1" ht="26.25" customHeight="1">
      <c r="A22" s="208" t="s">
        <v>71</v>
      </c>
      <c r="B22" s="261"/>
      <c r="C22" s="238" t="s">
        <v>72</v>
      </c>
      <c r="D22" s="301"/>
      <c r="E22" s="302"/>
      <c r="F22" s="302"/>
      <c r="G22" s="302"/>
      <c r="H22" s="302"/>
      <c r="I22" s="302"/>
      <c r="J22" s="262"/>
      <c r="K22" s="263">
        <f>I23</f>
        <v>2484</v>
      </c>
      <c r="L22" s="264"/>
      <c r="M22" s="265"/>
      <c r="O22" s="250"/>
    </row>
    <row r="23" spans="1:13" ht="26.25" customHeight="1">
      <c r="A23" s="303"/>
      <c r="B23" s="304"/>
      <c r="C23" s="114" t="s">
        <v>73</v>
      </c>
      <c r="D23" s="103" t="s">
        <v>5</v>
      </c>
      <c r="E23" s="305">
        <f>617+418</f>
        <v>1035</v>
      </c>
      <c r="F23" s="305"/>
      <c r="G23" s="306">
        <v>2.4</v>
      </c>
      <c r="H23" s="307"/>
      <c r="I23" s="308">
        <f>G23*E23</f>
        <v>2484</v>
      </c>
      <c r="J23" s="309"/>
      <c r="K23" s="20"/>
      <c r="L23" s="27"/>
      <c r="M23" s="21" t="s">
        <v>137</v>
      </c>
    </row>
    <row r="24" spans="1:15" s="249" customFormat="1" ht="25.5">
      <c r="A24" s="225" t="s">
        <v>85</v>
      </c>
      <c r="B24" s="226"/>
      <c r="C24" s="227" t="s">
        <v>84</v>
      </c>
      <c r="D24" s="211"/>
      <c r="E24" s="212"/>
      <c r="F24" s="213"/>
      <c r="G24" s="214"/>
      <c r="H24" s="213"/>
      <c r="I24" s="214"/>
      <c r="J24" s="215"/>
      <c r="K24" s="228">
        <f>SUM(I25:I31)</f>
        <v>216912.3</v>
      </c>
      <c r="L24" s="217"/>
      <c r="M24" s="218"/>
      <c r="O24" s="250"/>
    </row>
    <row r="25" spans="1:13" ht="25.5" customHeight="1">
      <c r="A25" s="134"/>
      <c r="B25" s="135"/>
      <c r="C25" s="102" t="s">
        <v>17</v>
      </c>
      <c r="D25" s="103" t="s">
        <v>2</v>
      </c>
      <c r="E25" s="198">
        <f>2040+79</f>
        <v>2119</v>
      </c>
      <c r="F25" s="104"/>
      <c r="G25" s="105">
        <v>47.5</v>
      </c>
      <c r="H25" s="106"/>
      <c r="I25" s="105">
        <f aca="true" t="shared" si="0" ref="I25:I31">E25*G25</f>
        <v>100652.5</v>
      </c>
      <c r="J25" s="107"/>
      <c r="K25" s="108"/>
      <c r="L25" s="109"/>
      <c r="M25" s="110" t="s">
        <v>133</v>
      </c>
    </row>
    <row r="26" spans="1:14" ht="25.5" customHeight="1">
      <c r="A26" s="134"/>
      <c r="B26" s="135"/>
      <c r="C26" s="38" t="s">
        <v>52</v>
      </c>
      <c r="D26" s="22" t="s">
        <v>2</v>
      </c>
      <c r="E26" s="40">
        <f>2448+94</f>
        <v>2542</v>
      </c>
      <c r="F26" s="23"/>
      <c r="G26" s="24">
        <v>27</v>
      </c>
      <c r="H26" s="25"/>
      <c r="I26" s="24">
        <f t="shared" si="0"/>
        <v>68634</v>
      </c>
      <c r="J26" s="26"/>
      <c r="K26" s="20"/>
      <c r="L26" s="27"/>
      <c r="M26" s="21" t="s">
        <v>134</v>
      </c>
      <c r="N26" s="131"/>
    </row>
    <row r="27" spans="1:14" ht="38.25" customHeight="1">
      <c r="A27" s="134"/>
      <c r="B27" s="135"/>
      <c r="C27" s="38" t="s">
        <v>76</v>
      </c>
      <c r="D27" s="22" t="s">
        <v>4</v>
      </c>
      <c r="E27" s="40">
        <f>(510+20)</f>
        <v>530</v>
      </c>
      <c r="F27" s="39"/>
      <c r="G27" s="24">
        <v>28</v>
      </c>
      <c r="H27" s="25"/>
      <c r="I27" s="24">
        <f t="shared" si="0"/>
        <v>14840</v>
      </c>
      <c r="J27" s="26"/>
      <c r="K27" s="20"/>
      <c r="L27" s="27"/>
      <c r="M27" s="21" t="s">
        <v>77</v>
      </c>
      <c r="N27" s="123"/>
    </row>
    <row r="28" spans="1:14" ht="36">
      <c r="A28" s="134"/>
      <c r="B28" s="135"/>
      <c r="C28" s="102" t="s">
        <v>48</v>
      </c>
      <c r="D28" s="103" t="s">
        <v>5</v>
      </c>
      <c r="E28" s="198">
        <f>346+48</f>
        <v>394</v>
      </c>
      <c r="F28" s="104"/>
      <c r="G28" s="105">
        <v>81.7</v>
      </c>
      <c r="H28" s="106"/>
      <c r="I28" s="105">
        <f t="shared" si="0"/>
        <v>32189.8</v>
      </c>
      <c r="J28" s="107"/>
      <c r="K28" s="108"/>
      <c r="L28" s="109"/>
      <c r="M28" s="110" t="s">
        <v>79</v>
      </c>
      <c r="N28" s="131"/>
    </row>
    <row r="29" spans="1:13" ht="24">
      <c r="A29" s="134"/>
      <c r="B29" s="135"/>
      <c r="C29" s="114" t="s">
        <v>70</v>
      </c>
      <c r="D29" s="103" t="s">
        <v>3</v>
      </c>
      <c r="E29" s="198">
        <v>5</v>
      </c>
      <c r="F29" s="104"/>
      <c r="G29" s="105">
        <v>73</v>
      </c>
      <c r="H29" s="106"/>
      <c r="I29" s="105">
        <f t="shared" si="0"/>
        <v>365</v>
      </c>
      <c r="J29" s="129"/>
      <c r="K29" s="299"/>
      <c r="L29" s="300"/>
      <c r="M29" s="110"/>
    </row>
    <row r="30" spans="1:19" ht="19.5" customHeight="1">
      <c r="A30" s="134"/>
      <c r="B30" s="135"/>
      <c r="C30" s="38" t="s">
        <v>135</v>
      </c>
      <c r="D30" s="103" t="s">
        <v>3</v>
      </c>
      <c r="E30" s="198">
        <v>9</v>
      </c>
      <c r="F30" s="104"/>
      <c r="G30" s="105">
        <v>9.8</v>
      </c>
      <c r="H30" s="106"/>
      <c r="I30" s="105">
        <f t="shared" si="0"/>
        <v>88.2</v>
      </c>
      <c r="J30" s="129"/>
      <c r="K30" s="132"/>
      <c r="L30" s="174"/>
      <c r="M30" s="110"/>
      <c r="R30" s="123"/>
      <c r="S30" s="123"/>
    </row>
    <row r="31" spans="1:18" ht="25.5" customHeight="1">
      <c r="A31" s="134"/>
      <c r="B31" s="135"/>
      <c r="C31" s="38" t="s">
        <v>136</v>
      </c>
      <c r="D31" s="22" t="s">
        <v>3</v>
      </c>
      <c r="E31" s="40">
        <v>21</v>
      </c>
      <c r="F31" s="23"/>
      <c r="G31" s="24">
        <v>6.8</v>
      </c>
      <c r="H31" s="25"/>
      <c r="I31" s="24">
        <f t="shared" si="0"/>
        <v>142.8</v>
      </c>
      <c r="J31" s="20"/>
      <c r="K31" s="175"/>
      <c r="L31" s="20"/>
      <c r="M31" s="21"/>
      <c r="R31" s="123"/>
    </row>
    <row r="32" spans="1:14" s="249" customFormat="1" ht="25.5">
      <c r="A32" s="225" t="s">
        <v>86</v>
      </c>
      <c r="B32" s="226"/>
      <c r="C32" s="266" t="s">
        <v>87</v>
      </c>
      <c r="D32" s="211"/>
      <c r="E32" s="212"/>
      <c r="F32" s="213"/>
      <c r="G32" s="214"/>
      <c r="H32" s="213"/>
      <c r="I32" s="214"/>
      <c r="J32" s="215"/>
      <c r="K32" s="228">
        <f>SUM(I33:I34)</f>
        <v>6291</v>
      </c>
      <c r="L32" s="217"/>
      <c r="M32" s="218"/>
      <c r="N32" s="267"/>
    </row>
    <row r="33" spans="1:15" ht="12.75">
      <c r="A33" s="134"/>
      <c r="B33" s="135"/>
      <c r="C33" s="102" t="s">
        <v>9</v>
      </c>
      <c r="D33" s="103" t="s">
        <v>4</v>
      </c>
      <c r="E33" s="198">
        <v>185</v>
      </c>
      <c r="F33" s="104"/>
      <c r="G33" s="105">
        <v>7.32</v>
      </c>
      <c r="H33" s="106"/>
      <c r="I33" s="105">
        <f>E33*G33</f>
        <v>1354.2</v>
      </c>
      <c r="J33" s="107"/>
      <c r="K33" s="108"/>
      <c r="L33" s="109"/>
      <c r="M33" s="110" t="s">
        <v>44</v>
      </c>
      <c r="N33" s="123"/>
      <c r="O33" s="1"/>
    </row>
    <row r="34" spans="1:19" ht="12.75">
      <c r="A34" s="134"/>
      <c r="B34" s="135"/>
      <c r="C34" s="102" t="s">
        <v>9</v>
      </c>
      <c r="D34" s="103" t="s">
        <v>4</v>
      </c>
      <c r="E34" s="198">
        <f>1316*0.1</f>
        <v>132</v>
      </c>
      <c r="F34" s="104"/>
      <c r="G34" s="105">
        <v>37.4</v>
      </c>
      <c r="H34" s="106"/>
      <c r="I34" s="105">
        <f>E34*G34</f>
        <v>4936.8</v>
      </c>
      <c r="J34" s="107"/>
      <c r="K34" s="108"/>
      <c r="L34" s="109"/>
      <c r="M34" s="110" t="s">
        <v>75</v>
      </c>
      <c r="Q34" s="130"/>
      <c r="S34" s="123"/>
    </row>
    <row r="35" spans="1:15" s="249" customFormat="1" ht="25.5" customHeight="1">
      <c r="A35" s="225" t="s">
        <v>89</v>
      </c>
      <c r="B35" s="226"/>
      <c r="C35" s="229" t="s">
        <v>88</v>
      </c>
      <c r="D35" s="211"/>
      <c r="E35" s="212"/>
      <c r="F35" s="213"/>
      <c r="G35" s="214"/>
      <c r="H35" s="213"/>
      <c r="I35" s="214"/>
      <c r="J35" s="215"/>
      <c r="K35" s="216">
        <f>SUM(I36:I36)</f>
        <v>79325.4</v>
      </c>
      <c r="L35" s="217"/>
      <c r="M35" s="218"/>
      <c r="O35" s="250"/>
    </row>
    <row r="36" spans="1:15" ht="12.75">
      <c r="A36" s="133"/>
      <c r="B36" s="101"/>
      <c r="C36" s="38" t="s">
        <v>53</v>
      </c>
      <c r="D36" s="22" t="s">
        <v>4</v>
      </c>
      <c r="E36" s="198">
        <v>2121</v>
      </c>
      <c r="F36" s="23"/>
      <c r="G36" s="24">
        <v>37.4</v>
      </c>
      <c r="H36" s="25"/>
      <c r="I36" s="24">
        <f>E36*G36</f>
        <v>79325.4</v>
      </c>
      <c r="J36" s="26"/>
      <c r="K36" s="20"/>
      <c r="L36" s="27"/>
      <c r="M36" s="21" t="s">
        <v>55</v>
      </c>
      <c r="N36"/>
      <c r="O36" s="141"/>
    </row>
    <row r="37" spans="1:15" s="2" customFormat="1" ht="12.75">
      <c r="A37" s="272"/>
      <c r="B37" s="273"/>
      <c r="C37" s="136" t="s">
        <v>80</v>
      </c>
      <c r="D37" s="137" t="s">
        <v>2</v>
      </c>
      <c r="E37" s="198">
        <v>4151</v>
      </c>
      <c r="F37" s="138"/>
      <c r="G37" s="139">
        <v>3</v>
      </c>
      <c r="H37" s="136"/>
      <c r="I37" s="140">
        <f>E37*G37</f>
        <v>12453</v>
      </c>
      <c r="J37" s="107"/>
      <c r="K37" s="108"/>
      <c r="L37" s="109"/>
      <c r="M37" s="110"/>
      <c r="O37" s="15"/>
    </row>
    <row r="38" ht="13.5" thickBot="1"/>
    <row r="39" spans="1:15" s="2" customFormat="1" ht="15.75" thickBot="1">
      <c r="A39" s="93" t="s">
        <v>155</v>
      </c>
      <c r="B39" s="94"/>
      <c r="C39" s="95"/>
      <c r="D39" s="87"/>
      <c r="E39" s="274"/>
      <c r="F39" s="89"/>
      <c r="G39" s="90"/>
      <c r="H39" s="89"/>
      <c r="I39" s="90"/>
      <c r="J39" s="91"/>
      <c r="K39" s="275"/>
      <c r="L39" s="88"/>
      <c r="M39" s="92"/>
      <c r="O39" s="15"/>
    </row>
    <row r="40" ht="13.5" thickBot="1"/>
    <row r="41" spans="1:15" s="207" customFormat="1" ht="13.5" thickBot="1">
      <c r="A41" s="230"/>
      <c r="B41" s="171" t="s">
        <v>41</v>
      </c>
      <c r="C41" s="142"/>
      <c r="D41" s="78" t="s">
        <v>2</v>
      </c>
      <c r="E41" s="231">
        <f>E63</f>
        <v>419</v>
      </c>
      <c r="F41" s="232"/>
      <c r="G41" s="233">
        <f>K41/E41</f>
        <v>1990.871</v>
      </c>
      <c r="H41" s="234"/>
      <c r="I41" s="233"/>
      <c r="J41" s="235"/>
      <c r="K41" s="100">
        <f>SUM(K42:K66)</f>
        <v>834175</v>
      </c>
      <c r="L41" s="236"/>
      <c r="M41" s="237" t="s">
        <v>118</v>
      </c>
      <c r="N41" s="206"/>
      <c r="O41" s="206"/>
    </row>
    <row r="42" spans="1:15" s="219" customFormat="1" ht="12.75">
      <c r="A42" s="208" t="s">
        <v>27</v>
      </c>
      <c r="B42" s="209"/>
      <c r="C42" s="210" t="s">
        <v>28</v>
      </c>
      <c r="D42" s="211"/>
      <c r="E42" s="212"/>
      <c r="F42" s="213"/>
      <c r="G42" s="214"/>
      <c r="H42" s="213"/>
      <c r="I42" s="214"/>
      <c r="J42" s="215"/>
      <c r="K42" s="216">
        <f>SUM(I43:I43)</f>
        <v>30000</v>
      </c>
      <c r="L42" s="217"/>
      <c r="M42" s="218"/>
      <c r="O42" s="220"/>
    </row>
    <row r="43" spans="1:15" s="145" customFormat="1" ht="24">
      <c r="A43" s="133"/>
      <c r="B43" s="101"/>
      <c r="C43" s="114" t="s">
        <v>90</v>
      </c>
      <c r="D43" s="103" t="s">
        <v>4</v>
      </c>
      <c r="E43" s="40">
        <v>150</v>
      </c>
      <c r="F43" s="104"/>
      <c r="G43" s="105">
        <v>200</v>
      </c>
      <c r="H43" s="106"/>
      <c r="I43" s="105">
        <f>E43*G43</f>
        <v>30000</v>
      </c>
      <c r="J43" s="107"/>
      <c r="K43" s="115"/>
      <c r="L43" s="109"/>
      <c r="M43" s="110" t="s">
        <v>91</v>
      </c>
      <c r="O43" s="146"/>
    </row>
    <row r="44" spans="1:15" s="219" customFormat="1" ht="12.75">
      <c r="A44" s="208" t="s">
        <v>29</v>
      </c>
      <c r="B44" s="209"/>
      <c r="C44" s="210" t="s">
        <v>119</v>
      </c>
      <c r="D44" s="211"/>
      <c r="E44" s="221"/>
      <c r="F44" s="222"/>
      <c r="G44" s="223"/>
      <c r="H44" s="222"/>
      <c r="I44" s="223"/>
      <c r="J44" s="215"/>
      <c r="K44" s="216">
        <f>SUM(I44:I46)</f>
        <v>19704</v>
      </c>
      <c r="L44" s="217"/>
      <c r="M44" s="218"/>
      <c r="O44" s="220"/>
    </row>
    <row r="45" spans="1:15" s="17" customFormat="1" ht="12.75">
      <c r="A45" s="133"/>
      <c r="B45" s="135"/>
      <c r="C45" s="136" t="s">
        <v>6</v>
      </c>
      <c r="D45" s="103" t="s">
        <v>4</v>
      </c>
      <c r="E45" s="200">
        <v>430</v>
      </c>
      <c r="F45" s="147"/>
      <c r="G45" s="139">
        <v>22.8</v>
      </c>
      <c r="H45" s="148"/>
      <c r="I45" s="140">
        <f>E45*G45</f>
        <v>9804</v>
      </c>
      <c r="J45" s="107"/>
      <c r="K45" s="108"/>
      <c r="L45" s="109"/>
      <c r="M45" s="116" t="s">
        <v>92</v>
      </c>
      <c r="N45"/>
      <c r="O45"/>
    </row>
    <row r="46" spans="1:15" s="17" customFormat="1" ht="12.75">
      <c r="A46" s="134"/>
      <c r="B46" s="135"/>
      <c r="C46" s="136" t="s">
        <v>93</v>
      </c>
      <c r="D46" s="103" t="s">
        <v>4</v>
      </c>
      <c r="E46" s="200">
        <v>900</v>
      </c>
      <c r="F46" s="147"/>
      <c r="G46" s="139">
        <v>11</v>
      </c>
      <c r="H46" s="148"/>
      <c r="I46" s="140">
        <f>E46*G46</f>
        <v>9900</v>
      </c>
      <c r="J46" s="107"/>
      <c r="K46" s="108"/>
      <c r="L46" s="109"/>
      <c r="M46" s="110" t="s">
        <v>94</v>
      </c>
      <c r="N46"/>
      <c r="O46"/>
    </row>
    <row r="47" spans="1:15" s="219" customFormat="1" ht="12.75">
      <c r="A47" s="208" t="s">
        <v>120</v>
      </c>
      <c r="B47" s="209"/>
      <c r="C47" s="210" t="s">
        <v>121</v>
      </c>
      <c r="D47" s="211"/>
      <c r="E47" s="221"/>
      <c r="F47" s="222"/>
      <c r="G47" s="223"/>
      <c r="H47" s="222"/>
      <c r="I47" s="223"/>
      <c r="J47" s="215"/>
      <c r="K47" s="216">
        <f>SUM(I48:I57)</f>
        <v>541056</v>
      </c>
      <c r="L47" s="217"/>
      <c r="M47" s="218"/>
      <c r="N47" s="206"/>
      <c r="O47" s="206"/>
    </row>
    <row r="48" spans="1:15" s="149" customFormat="1" ht="24">
      <c r="A48" s="134"/>
      <c r="B48" s="135"/>
      <c r="C48" s="136" t="s">
        <v>95</v>
      </c>
      <c r="D48" s="103" t="s">
        <v>4</v>
      </c>
      <c r="E48" s="200">
        <v>43</v>
      </c>
      <c r="F48" s="147"/>
      <c r="G48" s="139">
        <v>120</v>
      </c>
      <c r="H48" s="148"/>
      <c r="I48" s="140">
        <f>E48*G48</f>
        <v>5160</v>
      </c>
      <c r="J48" s="107"/>
      <c r="K48" s="108"/>
      <c r="L48" s="109"/>
      <c r="M48" s="110" t="s">
        <v>96</v>
      </c>
      <c r="N48"/>
      <c r="O48"/>
    </row>
    <row r="49" spans="1:15" s="17" customFormat="1" ht="12.75">
      <c r="A49" s="134"/>
      <c r="B49" s="135"/>
      <c r="C49" s="139" t="s">
        <v>97</v>
      </c>
      <c r="D49" s="150" t="s">
        <v>4</v>
      </c>
      <c r="E49" s="201">
        <v>55</v>
      </c>
      <c r="F49" s="138"/>
      <c r="G49" s="139">
        <v>34</v>
      </c>
      <c r="H49" s="151"/>
      <c r="I49" s="140">
        <f>E49*G49</f>
        <v>1870</v>
      </c>
      <c r="J49" s="107"/>
      <c r="K49" s="108"/>
      <c r="L49" s="109"/>
      <c r="M49" s="116" t="s">
        <v>98</v>
      </c>
      <c r="N49"/>
      <c r="O49"/>
    </row>
    <row r="50" spans="1:15" s="17" customFormat="1" ht="12.75">
      <c r="A50" s="134"/>
      <c r="B50" s="135"/>
      <c r="C50" s="136" t="s">
        <v>99</v>
      </c>
      <c r="D50" s="103" t="s">
        <v>4</v>
      </c>
      <c r="E50" s="200">
        <v>344</v>
      </c>
      <c r="F50" s="147"/>
      <c r="G50" s="139">
        <v>430</v>
      </c>
      <c r="H50" s="148"/>
      <c r="I50" s="140">
        <f aca="true" t="shared" si="1" ref="I50:I57">E50*G50</f>
        <v>147920</v>
      </c>
      <c r="J50" s="107"/>
      <c r="K50" s="108"/>
      <c r="L50" s="109"/>
      <c r="M50" s="110" t="s">
        <v>100</v>
      </c>
      <c r="N50"/>
      <c r="O50"/>
    </row>
    <row r="51" spans="1:15" s="145" customFormat="1" ht="24">
      <c r="A51" s="134"/>
      <c r="B51" s="135"/>
      <c r="C51" s="152" t="s">
        <v>139</v>
      </c>
      <c r="D51" s="177" t="s">
        <v>4</v>
      </c>
      <c r="E51" s="202">
        <v>88</v>
      </c>
      <c r="F51" s="178"/>
      <c r="G51" s="152">
        <v>560</v>
      </c>
      <c r="H51" s="178"/>
      <c r="I51" s="179">
        <f t="shared" si="1"/>
        <v>49280</v>
      </c>
      <c r="J51" s="180"/>
      <c r="K51" s="181"/>
      <c r="L51" s="182"/>
      <c r="M51" s="183" t="s">
        <v>140</v>
      </c>
      <c r="N51"/>
      <c r="O51"/>
    </row>
    <row r="52" spans="1:15" s="145" customFormat="1" ht="12.75">
      <c r="A52" s="134"/>
      <c r="B52" s="135"/>
      <c r="C52" s="184" t="s">
        <v>141</v>
      </c>
      <c r="D52" s="185" t="s">
        <v>4</v>
      </c>
      <c r="E52" s="200">
        <v>29</v>
      </c>
      <c r="F52" s="186"/>
      <c r="G52" s="152">
        <v>560</v>
      </c>
      <c r="H52" s="187"/>
      <c r="I52" s="179">
        <f t="shared" si="1"/>
        <v>16240</v>
      </c>
      <c r="J52" s="180"/>
      <c r="K52" s="181"/>
      <c r="L52" s="182"/>
      <c r="M52" s="183" t="s">
        <v>142</v>
      </c>
      <c r="N52"/>
      <c r="O52"/>
    </row>
    <row r="53" spans="1:15" s="153" customFormat="1" ht="12.75">
      <c r="A53" s="134"/>
      <c r="B53" s="135"/>
      <c r="C53" s="152" t="s">
        <v>143</v>
      </c>
      <c r="D53" s="188" t="s">
        <v>5</v>
      </c>
      <c r="E53" s="203">
        <v>178</v>
      </c>
      <c r="F53" s="189"/>
      <c r="G53" s="152">
        <v>160</v>
      </c>
      <c r="H53" s="178"/>
      <c r="I53" s="179">
        <f t="shared" si="1"/>
        <v>28480</v>
      </c>
      <c r="J53" s="180"/>
      <c r="K53" s="181"/>
      <c r="L53" s="182"/>
      <c r="M53" s="190" t="s">
        <v>144</v>
      </c>
      <c r="N53"/>
      <c r="O53"/>
    </row>
    <row r="54" spans="1:15" s="153" customFormat="1" ht="12.75">
      <c r="A54" s="134"/>
      <c r="B54" s="135"/>
      <c r="C54" s="136" t="s">
        <v>101</v>
      </c>
      <c r="D54" s="103" t="s">
        <v>5</v>
      </c>
      <c r="E54" s="204">
        <v>17.1</v>
      </c>
      <c r="F54" s="147"/>
      <c r="G54" s="139">
        <v>860</v>
      </c>
      <c r="H54" s="148"/>
      <c r="I54" s="140">
        <f t="shared" si="1"/>
        <v>14706</v>
      </c>
      <c r="J54" s="107"/>
      <c r="K54" s="108"/>
      <c r="L54" s="109"/>
      <c r="M54" s="116" t="s">
        <v>102</v>
      </c>
      <c r="N54"/>
      <c r="O54"/>
    </row>
    <row r="55" spans="1:15" s="17" customFormat="1" ht="12.75">
      <c r="A55" s="134"/>
      <c r="B55" s="135"/>
      <c r="C55" s="136" t="s">
        <v>103</v>
      </c>
      <c r="D55" s="103" t="s">
        <v>104</v>
      </c>
      <c r="E55" s="204">
        <v>14</v>
      </c>
      <c r="F55" s="147"/>
      <c r="G55" s="139">
        <v>650</v>
      </c>
      <c r="H55" s="148"/>
      <c r="I55" s="140">
        <f>E55*G55</f>
        <v>9100</v>
      </c>
      <c r="J55" s="107"/>
      <c r="K55" s="108"/>
      <c r="L55" s="109"/>
      <c r="M55" s="116" t="s">
        <v>105</v>
      </c>
      <c r="N55"/>
      <c r="O55"/>
    </row>
    <row r="56" spans="1:15" s="17" customFormat="1" ht="36">
      <c r="A56" s="134"/>
      <c r="B56" s="135"/>
      <c r="C56" s="102" t="s">
        <v>106</v>
      </c>
      <c r="D56" s="103" t="s">
        <v>2</v>
      </c>
      <c r="E56" s="200">
        <v>400</v>
      </c>
      <c r="F56" s="147"/>
      <c r="G56" s="139">
        <v>50</v>
      </c>
      <c r="H56" s="148"/>
      <c r="I56" s="140">
        <f t="shared" si="1"/>
        <v>20000</v>
      </c>
      <c r="J56" s="107"/>
      <c r="K56" s="108"/>
      <c r="L56" s="109"/>
      <c r="M56" s="110" t="s">
        <v>107</v>
      </c>
      <c r="N56"/>
      <c r="O56"/>
    </row>
    <row r="57" spans="1:15" s="145" customFormat="1" ht="36">
      <c r="A57" s="134"/>
      <c r="B57" s="135"/>
      <c r="C57" s="102" t="s">
        <v>125</v>
      </c>
      <c r="D57" s="103" t="s">
        <v>126</v>
      </c>
      <c r="E57" s="200">
        <f>190.5</f>
        <v>191</v>
      </c>
      <c r="F57" s="147"/>
      <c r="G57" s="139">
        <v>1300</v>
      </c>
      <c r="H57" s="148"/>
      <c r="I57" s="140">
        <f t="shared" si="1"/>
        <v>248300</v>
      </c>
      <c r="J57" s="107"/>
      <c r="K57" s="108"/>
      <c r="L57" s="109"/>
      <c r="M57" s="110" t="s">
        <v>146</v>
      </c>
      <c r="O57" s="146"/>
    </row>
    <row r="58" spans="1:15" s="207" customFormat="1" ht="12.75">
      <c r="A58" s="208" t="s">
        <v>122</v>
      </c>
      <c r="B58" s="209"/>
      <c r="C58" s="210" t="s">
        <v>108</v>
      </c>
      <c r="D58" s="211"/>
      <c r="E58" s="212"/>
      <c r="F58" s="213"/>
      <c r="G58" s="214"/>
      <c r="H58" s="213"/>
      <c r="I58" s="224"/>
      <c r="J58" s="215"/>
      <c r="K58" s="216">
        <f>SUM(I59:I59)</f>
        <v>8000</v>
      </c>
      <c r="L58" s="217"/>
      <c r="M58" s="218"/>
      <c r="N58" s="219"/>
      <c r="O58" s="220"/>
    </row>
    <row r="59" spans="1:15" s="145" customFormat="1" ht="23.25" customHeight="1">
      <c r="A59" s="134"/>
      <c r="B59" s="135"/>
      <c r="C59" s="114" t="s">
        <v>109</v>
      </c>
      <c r="D59" s="143" t="s">
        <v>5</v>
      </c>
      <c r="E59" s="40">
        <v>40</v>
      </c>
      <c r="F59" s="104"/>
      <c r="G59" s="105">
        <v>200</v>
      </c>
      <c r="H59" s="106"/>
      <c r="I59" s="105">
        <f>E59*G59</f>
        <v>8000</v>
      </c>
      <c r="J59" s="107"/>
      <c r="K59" s="108"/>
      <c r="L59" s="144"/>
      <c r="M59" s="110" t="s">
        <v>110</v>
      </c>
      <c r="N59"/>
      <c r="O59"/>
    </row>
    <row r="60" spans="1:15" s="219" customFormat="1" ht="12.75">
      <c r="A60" s="208" t="s">
        <v>123</v>
      </c>
      <c r="B60" s="209"/>
      <c r="C60" s="210" t="s">
        <v>111</v>
      </c>
      <c r="D60" s="211"/>
      <c r="E60" s="221"/>
      <c r="F60" s="222"/>
      <c r="G60" s="223"/>
      <c r="H60" s="222"/>
      <c r="I60" s="223"/>
      <c r="J60" s="215"/>
      <c r="K60" s="216">
        <f>I61</f>
        <v>352</v>
      </c>
      <c r="L60" s="217"/>
      <c r="M60" s="218"/>
      <c r="N60" s="206"/>
      <c r="O60" s="206"/>
    </row>
    <row r="61" spans="1:15" s="145" customFormat="1" ht="12.75">
      <c r="A61" s="134"/>
      <c r="B61" s="135"/>
      <c r="C61" s="136" t="s">
        <v>112</v>
      </c>
      <c r="D61" s="103" t="s">
        <v>2</v>
      </c>
      <c r="E61" s="200">
        <v>11</v>
      </c>
      <c r="F61" s="147"/>
      <c r="G61" s="139">
        <v>32</v>
      </c>
      <c r="H61" s="148"/>
      <c r="I61" s="140">
        <f>E61*G61</f>
        <v>352</v>
      </c>
      <c r="J61" s="107"/>
      <c r="K61" s="108"/>
      <c r="L61" s="109"/>
      <c r="M61" s="110" t="s">
        <v>113</v>
      </c>
      <c r="N61"/>
      <c r="O61"/>
    </row>
    <row r="62" spans="1:15" s="219" customFormat="1" ht="25.5">
      <c r="A62" s="208" t="s">
        <v>85</v>
      </c>
      <c r="B62" s="209"/>
      <c r="C62" s="238" t="s">
        <v>84</v>
      </c>
      <c r="D62" s="211"/>
      <c r="E62" s="221"/>
      <c r="F62" s="222"/>
      <c r="G62" s="223"/>
      <c r="H62" s="222"/>
      <c r="I62" s="223"/>
      <c r="J62" s="215"/>
      <c r="K62" s="228">
        <f>SUM(I63:I65)</f>
        <v>12148</v>
      </c>
      <c r="L62" s="217"/>
      <c r="M62" s="218"/>
      <c r="N62" s="206"/>
      <c r="O62" s="206"/>
    </row>
    <row r="63" spans="1:15" s="145" customFormat="1" ht="12.75">
      <c r="A63" s="134"/>
      <c r="B63" s="135"/>
      <c r="C63" s="136" t="s">
        <v>114</v>
      </c>
      <c r="D63" s="103" t="s">
        <v>2</v>
      </c>
      <c r="E63" s="200">
        <v>419</v>
      </c>
      <c r="F63" s="147"/>
      <c r="G63" s="139">
        <v>25</v>
      </c>
      <c r="H63" s="148"/>
      <c r="I63" s="140">
        <f>E63*G63</f>
        <v>10475</v>
      </c>
      <c r="J63" s="107"/>
      <c r="K63" s="108"/>
      <c r="L63" s="109"/>
      <c r="M63" s="116" t="s">
        <v>115</v>
      </c>
      <c r="N63"/>
      <c r="O63"/>
    </row>
    <row r="64" spans="1:15" s="17" customFormat="1" ht="12.75">
      <c r="A64" s="134"/>
      <c r="B64" s="135"/>
      <c r="C64" s="136" t="s">
        <v>145</v>
      </c>
      <c r="D64" s="103" t="s">
        <v>2</v>
      </c>
      <c r="E64" s="200">
        <v>50</v>
      </c>
      <c r="F64" s="147"/>
      <c r="G64" s="139">
        <v>25</v>
      </c>
      <c r="H64" s="148"/>
      <c r="I64" s="140">
        <f>E64*G64</f>
        <v>1250</v>
      </c>
      <c r="J64" s="107"/>
      <c r="K64" s="108"/>
      <c r="L64" s="109"/>
      <c r="M64" s="116" t="s">
        <v>115</v>
      </c>
      <c r="O64" s="154"/>
    </row>
    <row r="65" spans="1:15" s="145" customFormat="1" ht="24">
      <c r="A65" s="134"/>
      <c r="B65" s="135"/>
      <c r="C65" s="102" t="s">
        <v>49</v>
      </c>
      <c r="D65" s="103" t="s">
        <v>5</v>
      </c>
      <c r="E65" s="40">
        <v>18</v>
      </c>
      <c r="F65" s="104"/>
      <c r="G65" s="105">
        <v>23.5</v>
      </c>
      <c r="H65" s="106"/>
      <c r="I65" s="105">
        <f>E65*G65</f>
        <v>423</v>
      </c>
      <c r="J65" s="107"/>
      <c r="K65" s="108"/>
      <c r="L65" s="109"/>
      <c r="M65" s="110" t="s">
        <v>46</v>
      </c>
      <c r="N65"/>
      <c r="O65"/>
    </row>
    <row r="66" spans="1:15" s="219" customFormat="1" ht="12.75">
      <c r="A66" s="208" t="s">
        <v>89</v>
      </c>
      <c r="B66" s="209"/>
      <c r="C66" s="210" t="s">
        <v>88</v>
      </c>
      <c r="D66" s="211"/>
      <c r="E66" s="221"/>
      <c r="F66" s="222"/>
      <c r="G66" s="223"/>
      <c r="H66" s="222"/>
      <c r="I66" s="223"/>
      <c r="J66" s="215"/>
      <c r="K66" s="216">
        <f>SUM(I67:I68)</f>
        <v>222915</v>
      </c>
      <c r="L66" s="217"/>
      <c r="M66" s="218"/>
      <c r="N66" s="206"/>
      <c r="O66" s="206"/>
    </row>
    <row r="67" spans="1:15" s="145" customFormat="1" ht="12.75">
      <c r="A67" s="270"/>
      <c r="B67" s="271"/>
      <c r="C67" s="136" t="s">
        <v>116</v>
      </c>
      <c r="D67" s="103" t="s">
        <v>5</v>
      </c>
      <c r="E67" s="40">
        <v>384</v>
      </c>
      <c r="F67" s="104"/>
      <c r="G67" s="105">
        <v>580</v>
      </c>
      <c r="H67" s="106"/>
      <c r="I67" s="105">
        <f>E67*G67</f>
        <v>222720</v>
      </c>
      <c r="J67" s="107"/>
      <c r="K67" s="108"/>
      <c r="L67" s="109"/>
      <c r="M67" s="110" t="s">
        <v>117</v>
      </c>
      <c r="N67"/>
      <c r="O67"/>
    </row>
    <row r="68" spans="1:15" s="145" customFormat="1" ht="12.75">
      <c r="A68" s="272"/>
      <c r="B68" s="273"/>
      <c r="C68" s="136" t="s">
        <v>80</v>
      </c>
      <c r="D68" s="137" t="s">
        <v>2</v>
      </c>
      <c r="E68" s="203">
        <v>65</v>
      </c>
      <c r="F68" s="138"/>
      <c r="G68" s="139">
        <v>3</v>
      </c>
      <c r="H68" s="136"/>
      <c r="I68" s="140">
        <f>E68*G68</f>
        <v>195</v>
      </c>
      <c r="J68" s="107"/>
      <c r="K68" s="108"/>
      <c r="L68" s="109"/>
      <c r="M68" s="110"/>
      <c r="N68"/>
      <c r="O68"/>
    </row>
    <row r="69" spans="1:15" s="145" customFormat="1" ht="12.75">
      <c r="A69" s="155"/>
      <c r="B69" s="156"/>
      <c r="C69" s="157"/>
      <c r="D69" s="158"/>
      <c r="E69" s="205"/>
      <c r="F69" s="157"/>
      <c r="G69" s="157"/>
      <c r="H69" s="157"/>
      <c r="I69" s="159"/>
      <c r="J69" s="160"/>
      <c r="K69" s="161"/>
      <c r="L69" s="162"/>
      <c r="M69" s="163"/>
      <c r="O69" s="146"/>
    </row>
    <row r="70" spans="1:12" ht="12.75">
      <c r="A70" s="164"/>
      <c r="B70" s="164"/>
      <c r="C70" s="166"/>
      <c r="D70" s="164"/>
      <c r="F70" s="65"/>
      <c r="H70" s="65"/>
      <c r="I70" s="66"/>
      <c r="J70" s="165"/>
      <c r="K70" s="191"/>
      <c r="L70" s="166"/>
    </row>
  </sheetData>
  <sheetProtection/>
  <mergeCells count="14">
    <mergeCell ref="K29:L29"/>
    <mergeCell ref="D22:I22"/>
    <mergeCell ref="A23:B23"/>
    <mergeCell ref="E23:F23"/>
    <mergeCell ref="G23:H23"/>
    <mergeCell ref="I23:J23"/>
    <mergeCell ref="K5:L5"/>
    <mergeCell ref="A2:L2"/>
    <mergeCell ref="E4:F4"/>
    <mergeCell ref="G4:H4"/>
    <mergeCell ref="I4:L4"/>
    <mergeCell ref="E5:F5"/>
    <mergeCell ref="G5:H5"/>
    <mergeCell ref="I5:J5"/>
  </mergeCells>
  <printOptions horizontalCentered="1"/>
  <pageMargins left="0.7" right="0.7" top="0.75" bottom="0.75" header="0.3" footer="0.3"/>
  <pageSetup firstPageNumber="4" useFirstPageNumber="1" fitToHeight="999" horizontalDpi="600" verticalDpi="600" orientation="landscape" paperSize="9" scale="82" r:id="rId1"/>
  <headerFooter>
    <oddHeader>&amp;CRekonštrukcia mosta cez rieku Ondava medzi obcami Nižný Hrušov a Dlhé Klčovo
</oddHeader>
  </headerFooter>
  <rowBreaks count="2" manualBreakCount="2">
    <brk id="23" max="12" man="1"/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 Jaroslav</dc:creator>
  <cp:keywords/>
  <dc:description/>
  <cp:lastModifiedBy>Polláková Viktória</cp:lastModifiedBy>
  <cp:lastPrinted>2019-05-06T09:23:32Z</cp:lastPrinted>
  <dcterms:created xsi:type="dcterms:W3CDTF">2001-07-18T07:42:13Z</dcterms:created>
  <dcterms:modified xsi:type="dcterms:W3CDTF">2019-05-06T09:28:17Z</dcterms:modified>
  <cp:category/>
  <cp:version/>
  <cp:contentType/>
  <cp:contentStatus/>
</cp:coreProperties>
</file>